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02 USUARIOS\L. MONDACA\MIS COMPARTIDAS\EDUCACIONAL\TARIFAS\TARIFAS 2023\JI Y SC 2023\FORMATOS 2023 PARA PUBLICAR\"/>
    </mc:Choice>
  </mc:AlternateContent>
  <xr:revisionPtr revIDLastSave="0" documentId="13_ncr:1_{FB2DA7FB-39EE-4034-A83B-A184076D16CE}" xr6:coauthVersionLast="46" xr6:coauthVersionMax="46" xr10:uidLastSave="{00000000-0000-0000-0000-000000000000}"/>
  <bookViews>
    <workbookView xWindow="-120" yWindow="-120" windowWidth="29040" windowHeight="15840" tabRatio="929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  <sheet name="I) Proyección Mensual." sheetId="16" r:id="rId11"/>
  </sheets>
  <definedNames>
    <definedName name="__xlnm_Print_Area">'A) Resumen Ingresos y Egresos'!$A$1:$N$25</definedName>
    <definedName name="__xlnm_Print_Area_1">'C) Costos Directos'!$A$1:$H$38</definedName>
    <definedName name="__xlnm_Print_Area_2">'E) Resumen Tarifado '!$A$4:$G$11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Egresos'!$A$1:$N$25</definedName>
    <definedName name="_xlnm.Print_Area" localSheetId="4">'C) Costos Directos'!$A$1:$H$75</definedName>
    <definedName name="_xlnm.Print_Area" localSheetId="6">'E) Resumen Tarifado '!$A$4:$G$11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M11" i="12" l="1"/>
  <c r="L11" i="12"/>
  <c r="H64" i="3" l="1"/>
  <c r="I11" i="12"/>
  <c r="H10" i="5"/>
  <c r="I10" i="5"/>
  <c r="J10" i="5"/>
  <c r="I22" i="12" l="1"/>
  <c r="I12" i="12"/>
  <c r="L12" i="12" s="1"/>
  <c r="I13" i="12"/>
  <c r="I14" i="12"/>
  <c r="L14" i="12" s="1"/>
  <c r="I15" i="12"/>
  <c r="L15" i="12" s="1"/>
  <c r="I16" i="12"/>
  <c r="L16" i="12" s="1"/>
  <c r="I17" i="12"/>
  <c r="I18" i="12"/>
  <c r="L18" i="12" s="1"/>
  <c r="I19" i="12"/>
  <c r="L19" i="12" s="1"/>
  <c r="I20" i="12"/>
  <c r="L20" i="12" s="1"/>
  <c r="I21" i="12"/>
  <c r="L22" i="12"/>
  <c r="D18" i="3"/>
  <c r="K23" i="12"/>
  <c r="J11" i="16" s="1"/>
  <c r="J23" i="12"/>
  <c r="B11" i="16" s="1"/>
  <c r="L13" i="12"/>
  <c r="L17" i="12"/>
  <c r="L21" i="12"/>
  <c r="M11" i="16" l="1"/>
  <c r="N11" i="16" s="1"/>
  <c r="I23" i="12"/>
  <c r="C6" i="16"/>
  <c r="D6" i="16"/>
  <c r="E6" i="16"/>
  <c r="F6" i="16"/>
  <c r="G6" i="16"/>
  <c r="H6" i="16"/>
  <c r="I6" i="16"/>
  <c r="J6" i="16"/>
  <c r="K6" i="16"/>
  <c r="L6" i="16"/>
  <c r="M6" i="16"/>
  <c r="B6" i="16"/>
  <c r="E10" i="16" l="1"/>
  <c r="F10" i="16"/>
  <c r="J10" i="16"/>
  <c r="B10" i="16"/>
  <c r="C10" i="16"/>
  <c r="G10" i="16"/>
  <c r="K10" i="16"/>
  <c r="D10" i="16"/>
  <c r="H10" i="16"/>
  <c r="L10" i="16"/>
  <c r="I10" i="16"/>
  <c r="M10" i="16"/>
  <c r="D73" i="3" l="1"/>
  <c r="D65" i="3"/>
  <c r="D56" i="3"/>
  <c r="D47" i="3"/>
  <c r="D45" i="3"/>
  <c r="D40" i="3"/>
  <c r="D39" i="3" l="1"/>
  <c r="H22" i="7"/>
  <c r="I11" i="5" l="1"/>
  <c r="J11" i="5"/>
  <c r="K11" i="5"/>
  <c r="L11" i="5"/>
  <c r="K10" i="5"/>
  <c r="L10" i="5"/>
  <c r="M13" i="7"/>
  <c r="M12" i="7"/>
  <c r="C10" i="5" s="1"/>
  <c r="B22" i="2"/>
  <c r="J23" i="2" l="1"/>
  <c r="K23" i="2"/>
  <c r="L23" i="2"/>
  <c r="M23" i="2"/>
  <c r="I23" i="2"/>
  <c r="Q17" i="1"/>
  <c r="B17" i="1"/>
  <c r="R11" i="5"/>
  <c r="H11" i="5"/>
  <c r="B11" i="5"/>
  <c r="P22" i="2"/>
  <c r="H23" i="7"/>
  <c r="H24" i="7" s="1"/>
  <c r="F61" i="3" s="1"/>
  <c r="C11" i="5"/>
  <c r="M11" i="5" s="1"/>
  <c r="L13" i="7"/>
  <c r="K13" i="7"/>
  <c r="J13" i="7"/>
  <c r="O13" i="7" s="1"/>
  <c r="I13" i="7"/>
  <c r="N13" i="7" s="1"/>
  <c r="F5" i="16" l="1"/>
  <c r="D5" i="16"/>
  <c r="M5" i="16"/>
  <c r="E5" i="16"/>
  <c r="J5" i="16"/>
  <c r="H5" i="16"/>
  <c r="I5" i="16"/>
  <c r="G5" i="16"/>
  <c r="L5" i="16"/>
  <c r="K5" i="16"/>
  <c r="E17" i="1"/>
  <c r="J17" i="1" s="1"/>
  <c r="U11" i="5"/>
  <c r="P13" i="7"/>
  <c r="F11" i="5" s="1"/>
  <c r="P11" i="5" s="1"/>
  <c r="Q13" i="7"/>
  <c r="M22" i="2" s="1"/>
  <c r="D17" i="1"/>
  <c r="I17" i="1" s="1"/>
  <c r="T11" i="5"/>
  <c r="C17" i="1"/>
  <c r="H17" i="1" s="1"/>
  <c r="K22" i="2"/>
  <c r="S11" i="5"/>
  <c r="I22" i="2"/>
  <c r="V11" i="5"/>
  <c r="B23" i="7"/>
  <c r="E11" i="5" l="1"/>
  <c r="O11" i="5" s="1"/>
  <c r="D11" i="5"/>
  <c r="N11" i="5" s="1"/>
  <c r="G11" i="5"/>
  <c r="Q11" i="5" s="1"/>
  <c r="J22" i="2"/>
  <c r="E22" i="2" s="1"/>
  <c r="G17" i="1"/>
  <c r="L17" i="1" s="1"/>
  <c r="F17" i="1"/>
  <c r="K17" i="1" s="1"/>
  <c r="L22" i="2"/>
  <c r="L24" i="2" s="1"/>
  <c r="P24" i="2"/>
  <c r="M24" i="2"/>
  <c r="K24" i="2"/>
  <c r="I24" i="2"/>
  <c r="G23" i="2"/>
  <c r="E23" i="2"/>
  <c r="H22" i="2"/>
  <c r="F22" i="2"/>
  <c r="D22" i="2"/>
  <c r="E24" i="2" l="1"/>
  <c r="J24" i="2"/>
  <c r="O24" i="2" s="1"/>
  <c r="G22" i="2"/>
  <c r="G24" i="2" s="1"/>
  <c r="F23" i="2"/>
  <c r="F24" i="2" s="1"/>
  <c r="D23" i="2"/>
  <c r="D24" i="2" s="1"/>
  <c r="H23" i="2"/>
  <c r="H24" i="2" s="1"/>
  <c r="N24" i="2" l="1"/>
  <c r="Q24" i="2" s="1"/>
  <c r="G20" i="3" l="1"/>
  <c r="H20" i="3" s="1"/>
  <c r="G21" i="3"/>
  <c r="H21" i="3" s="1"/>
  <c r="I12" i="7" l="1"/>
  <c r="N12" i="7" s="1"/>
  <c r="D10" i="5" s="1"/>
  <c r="S16" i="13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I20" i="2"/>
  <c r="R62" i="13" l="1"/>
  <c r="P62" i="13"/>
  <c r="N62" i="13"/>
  <c r="W80" i="13"/>
  <c r="O62" i="13" l="1"/>
  <c r="AB15" i="13" s="1"/>
  <c r="AI15" i="13" s="1"/>
  <c r="AJ15" i="13" s="1"/>
  <c r="AC15" i="13"/>
  <c r="M62" i="13"/>
  <c r="Z15" i="13" s="1"/>
  <c r="AG15" i="13" s="1"/>
  <c r="AH15" i="13" s="1"/>
  <c r="AA15" i="13"/>
  <c r="Q62" i="13"/>
  <c r="AD15" i="13" s="1"/>
  <c r="AK15" i="13" s="1"/>
  <c r="AL15" i="13" s="1"/>
  <c r="AE15" i="13"/>
  <c r="I19" i="2"/>
  <c r="AP15" i="13" l="1"/>
  <c r="AN15" i="13"/>
  <c r="AR15" i="13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19" i="2"/>
  <c r="P21" i="2" s="1"/>
  <c r="P25" i="2" s="1"/>
  <c r="L19" i="2" l="1"/>
  <c r="P26" i="2" l="1"/>
  <c r="B9" i="16" s="1"/>
  <c r="K20" i="2"/>
  <c r="F20" i="2" s="1"/>
  <c r="J12" i="7"/>
  <c r="O12" i="7" s="1"/>
  <c r="E10" i="5" s="1"/>
  <c r="T10" i="5" l="1"/>
  <c r="K19" i="2"/>
  <c r="E16" i="1" l="1"/>
  <c r="J16" i="1" s="1"/>
  <c r="O10" i="5"/>
  <c r="F19" i="2"/>
  <c r="F21" i="2" s="1"/>
  <c r="F25" i="2" s="1"/>
  <c r="K21" i="2"/>
  <c r="K25" i="2" s="1"/>
  <c r="D9" i="2" l="1"/>
  <c r="D10" i="2" l="1"/>
  <c r="F26" i="2"/>
  <c r="K26" i="2"/>
  <c r="E4" i="12"/>
  <c r="B11" i="12"/>
  <c r="M23" i="12" l="1"/>
  <c r="D14" i="3" s="1"/>
  <c r="D13" i="3" s="1"/>
  <c r="D12" i="3" s="1"/>
  <c r="D75" i="3" s="1"/>
  <c r="C16" i="1" l="1"/>
  <c r="H16" i="1" s="1"/>
  <c r="N10" i="16" l="1"/>
  <c r="J20" i="2"/>
  <c r="E20" i="2" s="1"/>
  <c r="L20" i="2"/>
  <c r="G20" i="2" s="1"/>
  <c r="M20" i="2"/>
  <c r="D20" i="2"/>
  <c r="B19" i="2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6" i="1"/>
  <c r="A22" i="7"/>
  <c r="B22" i="7"/>
  <c r="M19" i="2"/>
  <c r="H19" i="2" s="1"/>
  <c r="D19" i="2"/>
  <c r="A16" i="1"/>
  <c r="C8" i="2"/>
  <c r="B8" i="2"/>
  <c r="D21" i="2" l="1"/>
  <c r="D25" i="2" s="1"/>
  <c r="D26" i="2" s="1"/>
  <c r="H20" i="2"/>
  <c r="M21" i="2"/>
  <c r="M25" i="2" s="1"/>
  <c r="I21" i="2"/>
  <c r="I25" i="2" s="1"/>
  <c r="G19" i="2"/>
  <c r="L21" i="2"/>
  <c r="L25" i="2" s="1"/>
  <c r="F10" i="5"/>
  <c r="P10" i="5" s="1"/>
  <c r="M10" i="5"/>
  <c r="G10" i="5"/>
  <c r="Q10" i="5" s="1"/>
  <c r="M26" i="2" l="1"/>
  <c r="L26" i="2"/>
  <c r="I26" i="2"/>
  <c r="J4" i="9" l="1"/>
  <c r="G4" i="5" l="1"/>
  <c r="D4" i="1"/>
  <c r="B10" i="5" l="1"/>
  <c r="A10" i="5"/>
  <c r="A19" i="2" l="1"/>
  <c r="A9" i="2"/>
  <c r="A12" i="3"/>
  <c r="G65" i="3" l="1"/>
  <c r="H65" i="3"/>
  <c r="G46" i="3" l="1"/>
  <c r="H46" i="3" s="1"/>
  <c r="H73" i="3" l="1"/>
  <c r="G73" i="3"/>
  <c r="H56" i="3"/>
  <c r="G56" i="3"/>
  <c r="H47" i="3"/>
  <c r="G47" i="3"/>
  <c r="H45" i="3"/>
  <c r="G45" i="3"/>
  <c r="G43" i="3" l="1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J74" i="3" l="1"/>
  <c r="G18" i="3"/>
  <c r="H41" i="3"/>
  <c r="H40" i="3" s="1"/>
  <c r="H39" i="3" s="1"/>
  <c r="G40" i="3"/>
  <c r="G39" i="3" s="1"/>
  <c r="H19" i="3"/>
  <c r="H18" i="3" s="1"/>
  <c r="G14" i="3" l="1"/>
  <c r="G15" i="3" l="1"/>
  <c r="A9" i="5"/>
  <c r="B9" i="5"/>
  <c r="H15" i="3" l="1"/>
  <c r="G13" i="3"/>
  <c r="G21" i="2"/>
  <c r="G25" i="2" s="1"/>
  <c r="H21" i="2"/>
  <c r="H25" i="2" s="1"/>
  <c r="H26" i="2" l="1"/>
  <c r="G26" i="2"/>
  <c r="G12" i="3"/>
  <c r="G75" i="3" s="1"/>
  <c r="H14" i="3" l="1"/>
  <c r="H13" i="3" l="1"/>
  <c r="H12" i="3" s="1"/>
  <c r="H75" i="3" s="1"/>
  <c r="F12" i="16" l="1"/>
  <c r="J12" i="16"/>
  <c r="D12" i="16"/>
  <c r="G12" i="16"/>
  <c r="K12" i="16"/>
  <c r="C12" i="16"/>
  <c r="H12" i="16"/>
  <c r="L12" i="16"/>
  <c r="B12" i="16"/>
  <c r="B13" i="16" s="1"/>
  <c r="E12" i="16"/>
  <c r="I12" i="16"/>
  <c r="M12" i="16"/>
  <c r="H76" i="3"/>
  <c r="J75" i="3" s="1"/>
  <c r="F9" i="2"/>
  <c r="N12" i="16" l="1"/>
  <c r="F10" i="2"/>
  <c r="G9" i="2" l="1"/>
  <c r="H9" i="2" s="1"/>
  <c r="G10" i="2" l="1"/>
  <c r="L9" i="2" l="1"/>
  <c r="L10" i="2" l="1"/>
  <c r="N10" i="5"/>
  <c r="J19" i="2"/>
  <c r="J21" i="2" s="1"/>
  <c r="J25" i="2" l="1"/>
  <c r="J26" i="2" s="1"/>
  <c r="E19" i="2"/>
  <c r="E21" i="2" s="1"/>
  <c r="O21" i="2"/>
  <c r="O25" i="2" s="1"/>
  <c r="E25" i="2" l="1"/>
  <c r="E26" i="2" s="1"/>
  <c r="O26" i="2"/>
  <c r="N21" i="2"/>
  <c r="N25" i="2" s="1"/>
  <c r="N26" i="2" s="1"/>
  <c r="C9" i="16" l="1"/>
  <c r="D9" i="16"/>
  <c r="D13" i="16" s="1"/>
  <c r="G9" i="16"/>
  <c r="G13" i="16" s="1"/>
  <c r="K9" i="16"/>
  <c r="K13" i="16" s="1"/>
  <c r="H9" i="16"/>
  <c r="H13" i="16" s="1"/>
  <c r="L9" i="16"/>
  <c r="L13" i="16" s="1"/>
  <c r="I9" i="16"/>
  <c r="I13" i="16" s="1"/>
  <c r="M9" i="16"/>
  <c r="M13" i="16" s="1"/>
  <c r="F9" i="16"/>
  <c r="F13" i="16" s="1"/>
  <c r="J9" i="16"/>
  <c r="J13" i="16" s="1"/>
  <c r="E9" i="16"/>
  <c r="E13" i="16" s="1"/>
  <c r="C9" i="2"/>
  <c r="C10" i="2" s="1"/>
  <c r="Q21" i="2"/>
  <c r="Q25" i="2" s="1"/>
  <c r="C13" i="16" l="1"/>
  <c r="N9" i="16"/>
  <c r="N13" i="16" s="1"/>
  <c r="Q26" i="2"/>
  <c r="B9" i="2"/>
  <c r="B10" i="2" l="1"/>
  <c r="E9" i="2"/>
  <c r="E10" i="2" s="1"/>
  <c r="H10" i="2"/>
  <c r="I9" i="2" l="1"/>
  <c r="I10" i="2" s="1"/>
</calcChain>
</file>

<file path=xl/sharedStrings.xml><?xml version="1.0" encoding="utf-8"?>
<sst xmlns="http://schemas.openxmlformats.org/spreadsheetml/2006/main" count="512" uniqueCount="268">
  <si>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</si>
  <si>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</si>
  <si>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</si>
  <si>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</si>
  <si>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</si>
  <si>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</si>
  <si>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</si>
  <si>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</si>
  <si>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</si>
  <si>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</si>
  <si>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</si>
  <si>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</si>
  <si>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</si>
  <si>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</si>
  <si>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</si>
  <si>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</si>
  <si>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</si>
  <si>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</si>
  <si>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</si>
  <si>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</si>
  <si>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</si>
  <si>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</si>
  <si>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</si>
  <si>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</si>
  <si>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</si>
  <si>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</si>
  <si>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</si>
  <si>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</si>
  <si>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</si>
  <si>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</si>
  <si>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</si>
  <si>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</si>
  <si>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</si>
  <si>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</si>
  <si>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</si>
  <si>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</si>
  <si>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</si>
  <si>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</si>
  <si>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</si>
  <si>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</si>
  <si>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</si>
  <si>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</si>
  <si>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</si>
  <si>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</si>
  <si>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</si>
  <si>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</si>
  <si>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</si>
  <si>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</si>
  <si>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</si>
  <si>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</si>
  <si>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</si>
  <si>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</si>
  <si>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</si>
  <si>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</si>
  <si>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</si>
  <si>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</si>
  <si>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</si>
  <si>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</si>
  <si>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</si>
  <si>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</si>
  <si>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</si>
  <si>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</si>
  <si>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</si>
  <si>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</si>
  <si>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</si>
  <si>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</si>
  <si>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</si>
  <si>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</si>
  <si>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</si>
  <si>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</si>
  <si>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</si>
  <si>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</si>
  <si>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</si>
  <si>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</si>
  <si>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</si>
  <si>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</si>
  <si>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</si>
  <si>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</si>
  <si>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</si>
  <si>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</si>
  <si>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</si>
  <si>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</si>
  <si>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</si>
  <si>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</si>
  <si>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</si>
  <si>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</si>
  <si>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</si>
  <si>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</si>
  <si>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</si>
  <si>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</si>
  <si>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</si>
  <si>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</si>
  <si>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</si>
  <si>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</si>
  <si>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</si>
  <si>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</si>
  <si>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</si>
  <si>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</si>
  <si>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</si>
  <si>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</si>
  <si>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</si>
  <si>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</si>
  <si>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</si>
  <si>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</si>
  <si>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</si>
  <si>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</si>
  <si>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</si>
  <si>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</si>
  <si>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</si>
  <si>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</si>
  <si>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</si>
  <si>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</si>
  <si>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</si>
  <si>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</si>
  <si>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</si>
  <si>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</si>
  <si>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</si>
  <si>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</si>
  <si>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</si>
  <si>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</si>
  <si>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</si>
  <si>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</si>
  <si>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</si>
  <si>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</si>
  <si>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</si>
  <si>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</si>
  <si>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</si>
  <si>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</si>
  <si>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</si>
  <si>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</si>
  <si>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</si>
  <si>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</si>
  <si>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</si>
  <si>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</si>
  <si>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</si>
  <si>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>Ej: Encargado Informática</t>
  </si>
  <si>
    <t>Ej: Encargado RR.HH.</t>
  </si>
  <si>
    <t>PDI</t>
  </si>
  <si>
    <t>GENDARMERIA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</si>
  <si>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</si>
  <si>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</si>
  <si>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</si>
  <si>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</si>
  <si>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</si>
  <si>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</si>
  <si>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</si>
  <si>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</si>
  <si>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</si>
  <si>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</si>
  <si>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</si>
  <si>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</si>
  <si>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</si>
  <si>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</si>
  <si>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</si>
  <si>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</si>
  <si>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</si>
  <si>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</si>
  <si>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</si>
  <si>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</si>
  <si>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</si>
  <si>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</si>
  <si>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</si>
  <si>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</si>
  <si>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</si>
  <si>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</si>
  <si>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</si>
  <si>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</si>
  <si>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</si>
  <si>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</si>
  <si>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</si>
  <si>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</si>
  <si>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</si>
  <si>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</si>
  <si>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</si>
  <si>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</si>
  <si>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</si>
  <si>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</si>
  <si>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</si>
  <si>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</si>
  <si>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</si>
  <si>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</si>
  <si>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</si>
  <si>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</si>
  <si>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</si>
  <si>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</si>
  <si>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</si>
  <si>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</si>
  <si>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</si>
  <si>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</si>
  <si>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</si>
  <si>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</si>
  <si>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</si>
  <si>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</si>
  <si>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</si>
  <si>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</si>
  <si>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</si>
  <si>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</si>
  <si>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</si>
  <si>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</si>
  <si>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</si>
  <si>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</si>
  <si>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</si>
  <si>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</si>
  <si>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</si>
  <si>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</si>
  <si>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</si>
  <si>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</si>
  <si>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</si>
  <si>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</si>
  <si>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Pequeños Colonos</t>
  </si>
  <si>
    <t>Doble Jornada</t>
  </si>
  <si>
    <t xml:space="preserve">C) ESTIMACION DE COSTOS DIRECTOS </t>
  </si>
  <si>
    <t>AFL</t>
  </si>
  <si>
    <t>PAF</t>
  </si>
  <si>
    <t>Gasto Total Empresa</t>
  </si>
  <si>
    <t>PRODUCTOS QUIMICOS (EXTINTOR)</t>
  </si>
  <si>
    <t>PROD.QUIMIC,FARMACEUTICOS IND. (BOTIQUIN)</t>
  </si>
  <si>
    <t>OTROS MANTEN. Y REP.MENORES</t>
  </si>
  <si>
    <t>CUOTA DE PADRES</t>
  </si>
  <si>
    <t>Mensualidad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</si>
  <si>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</si>
  <si>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</si>
  <si>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</si>
  <si>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</si>
  <si>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</si>
  <si>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</si>
  <si>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</si>
  <si>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</si>
  <si>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</si>
  <si>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</si>
  <si>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</si>
  <si>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</si>
  <si>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DE OPERACION</t>
  </si>
  <si>
    <t>REMUNERACIONES COD.DEL TRABAJO</t>
  </si>
  <si>
    <t>COSTOS  DE OPERACION</t>
  </si>
  <si>
    <t>I) Proyección Mensual</t>
  </si>
  <si>
    <t>ACUMULADO A DICIEMBRE</t>
  </si>
  <si>
    <t>MATRICULA</t>
  </si>
  <si>
    <t>JARDIN INFANTIL "PEQUEÑOS COLONOS"</t>
  </si>
  <si>
    <t>BONOS CÓDIGO DEL TRABAJO</t>
  </si>
  <si>
    <t>RESULTADO OPERACIONAL</t>
  </si>
  <si>
    <t>PERSONAL</t>
  </si>
  <si>
    <t>DELBIENWILL</t>
  </si>
  <si>
    <t>TABLA N°15: PROYECCIÓN MENSUAL</t>
  </si>
  <si>
    <t>N°</t>
  </si>
  <si>
    <t>NN</t>
  </si>
  <si>
    <t>Gasto Total Empresa
2022</t>
  </si>
  <si>
    <t>Jardín InfantilPequeños Colonos</t>
  </si>
  <si>
    <t xml:space="preserve">Ed. De Párvulos </t>
  </si>
  <si>
    <t>Técnicos en Párvulos</t>
  </si>
  <si>
    <t>Auxiliar de Aseo</t>
  </si>
  <si>
    <t>Propuesta Mensualidad 2023</t>
  </si>
  <si>
    <t>Gasto Total Empresa
2023</t>
  </si>
  <si>
    <t>Costo Total por Servidor Reajustado 2023</t>
  </si>
  <si>
    <t>Costo Total Remuneraciones por Centro de Beneficio 2023</t>
  </si>
  <si>
    <t>JI Ukika</t>
  </si>
  <si>
    <t>JI Tananá</t>
  </si>
  <si>
    <t>-</t>
  </si>
  <si>
    <t>REMUNERACIONES 2022</t>
  </si>
  <si>
    <t>Costo Total anual por Servidor 2022</t>
  </si>
  <si>
    <t>COSTO INDIRECTO ESTIMADO 2023</t>
  </si>
  <si>
    <t>COSTO DIRECTO ESTIMADO 2023</t>
  </si>
  <si>
    <t>Meta Ocupación niños 2023</t>
  </si>
  <si>
    <t>Matrícula 2023</t>
  </si>
  <si>
    <t>Mensualidad 2023</t>
  </si>
  <si>
    <t>Tarifa 2023</t>
  </si>
  <si>
    <t xml:space="preserve">Total Bonos anual
</t>
  </si>
  <si>
    <t xml:space="preserve">Total Aguinaldos anual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</si>
</sst>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 &quot;$&quot;* #,##0_ ;_ &quot;$&quot;* \-#,##0_ ;_ &quot;$&quot;* &quot;-&quot;_ ;_ @_ "/>
    <numFmt numFmtId="164" formatCode="_-* #,##0.00_-;\-* #,##0.00_-;_-* &quot;-&quot;??_-;_-@_-"/>
    <numFmt numFmtId="165" formatCode="_-\$* #,##0.00_-;&quot;-$&quot;* #,##0.00_-;_-\$* \-??_-;_-@_-"/>
    <numFmt numFmtId="166" formatCode="\$#,##0_);&quot;($&quot;#,##0\)"/>
    <numFmt numFmtId="167" formatCode="_-&quot;$ &quot;* #,##0_-;&quot;-$ &quot;* #,##0_-;_-&quot;$ &quot;* \-_-;_-@_-"/>
    <numFmt numFmtId="168" formatCode="0\ %"/>
    <numFmt numFmtId="169" formatCode="0.0%"/>
    <numFmt numFmtId="170" formatCode="#,##0_ ;[Red]\-#,##0\ "/>
    <numFmt numFmtId="171" formatCode="_-* #,##0.00_-;\-* #,##0.00_-;_-* \-??_-;_-@_-"/>
    <numFmt numFmtId="172" formatCode="_-\ * #,##0_-;&quot;$ &quot;* #,##0_-;_-\ * \-_-;_-@_-"/>
    <numFmt numFmtId="173" formatCode="_-* #,##0.0_-;\-* #,##0.0_-;_-* \-??_-;_-@_-"/>
    <numFmt numFmtId="174" formatCode="_(* #,##0_);_(* \(#,##0\);_(* \-_);_(@_)"/>
    <numFmt numFmtId="175" formatCode="_-* #,##0_-;\-* #,##0_-;_-* \-??_-;_-@_-"/>
    <numFmt numFmtId="176" formatCode="&quot;$&quot;\ #,##0"/>
    <numFmt numFmtId="177" formatCode="_-&quot;$&quot;* #,##0_-;\-&quot;$&quot;* #,##0_-;_-&quot;$&quot;* &quot;-&quot;??_-;_-@_-"/>
    <numFmt numFmtId="178" formatCode="#,##0_ ;\-#,##0\ "/>
    <numFmt numFmtId="179" formatCode="0.00\ %"/>
    <numFmt numFmtId="180" formatCode="_-\$* #,##0_-;&quot;-$&quot;* #,##0_-;_-\$* \-??_-;_-@_-"/>
    <numFmt numFmtId="181" formatCode="_-[$$-340A]\ * #,##0_-;\-[$$-340A]\ * #,##0_-;_-[$$-340A]\ * &quot;-&quot;??_-;_-@_-"/>
    <numFmt numFmtId="182" formatCode="_-* #,##0.00\ &quot;€&quot;_-;\-* #,##0.00\ &quot;€&quot;_-;_-* &quot;-&quot;??\ &quot;€&quot;_-;_-@_-"/>
    <numFmt numFmtId="183" formatCode="_-[$€]* #,##0.00_-;\-[$€]* #,##0.00_-;_-[$€]* &quot;-&quot;??_-;_-@_-"/>
    <numFmt numFmtId="184" formatCode="_-[$€-2]\ * #,##0.00_-;\-[$€-2]\ * #,##0.00_-;_-[$€-2]\ * &quot;-&quot;??_-"/>
    <numFmt numFmtId="185" formatCode="_-&quot;$&quot;\ * #,##0_-;\-&quot;$&quot;\ * #,##0_-;_-&quot;$&quot;\ 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14" fillId="0" borderId="0"/>
    <xf numFmtId="165" fontId="14" fillId="0" borderId="0"/>
    <xf numFmtId="0" fontId="8" fillId="8" borderId="0" applyNumberFormat="0" applyBorder="0" applyAlignment="0" applyProtection="0"/>
    <xf numFmtId="0" fontId="5" fillId="8" borderId="1" applyNumberFormat="0" applyAlignment="0" applyProtection="0"/>
    <xf numFmtId="168" fontId="1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3" fontId="32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71" fontId="14" fillId="0" borderId="0" applyFill="0" applyBorder="0" applyAlignment="0" applyProtection="0"/>
    <xf numFmtId="165" fontId="14" fillId="0" borderId="0" applyFill="0" applyBorder="0" applyAlignment="0" applyProtection="0"/>
    <xf numFmtId="182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680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8" fontId="0" fillId="0" borderId="0" xfId="16" applyFont="1" applyProtection="1"/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3" fillId="9" borderId="0" xfId="0" applyFont="1" applyFill="1" applyBorder="1" applyAlignment="1" applyProtection="1">
      <alignment horizontal="left" vertical="center"/>
    </xf>
    <xf numFmtId="167" fontId="13" fillId="9" borderId="0" xfId="13" applyNumberFormat="1" applyFont="1" applyFill="1" applyBorder="1" applyAlignment="1" applyProtection="1">
      <alignment vertical="center"/>
    </xf>
    <xf numFmtId="165" fontId="13" fillId="0" borderId="0" xfId="13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70" fontId="13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 wrapText="1"/>
    </xf>
    <xf numFmtId="167" fontId="0" fillId="0" borderId="0" xfId="13" applyNumberFormat="1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165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8" fontId="16" fillId="0" borderId="0" xfId="16" applyFont="1" applyBorder="1" applyAlignment="1" applyProtection="1">
      <alignment vertical="center"/>
    </xf>
    <xf numFmtId="173" fontId="0" fillId="0" borderId="0" xfId="12" applyNumberFormat="1" applyFont="1" applyFill="1" applyBorder="1" applyAlignment="1" applyProtection="1">
      <alignment vertical="center"/>
    </xf>
    <xf numFmtId="168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6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Protection="1"/>
    <xf numFmtId="176" fontId="13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6" fontId="0" fillId="0" borderId="0" xfId="0" applyNumberFormat="1" applyFont="1" applyFill="1" applyBorder="1" applyProtection="1"/>
    <xf numFmtId="176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3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3" fillId="0" borderId="0" xfId="0" applyFont="1" applyBorder="1" applyProtection="1"/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7" fontId="19" fillId="0" borderId="0" xfId="13" applyNumberFormat="1" applyFont="1" applyFill="1" applyBorder="1" applyAlignment="1" applyProtection="1">
      <alignment vertical="center"/>
    </xf>
    <xf numFmtId="175" fontId="19" fillId="0" borderId="0" xfId="12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67" fontId="11" fillId="0" borderId="0" xfId="13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vertical="center"/>
    </xf>
    <xf numFmtId="168" fontId="13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3" fillId="0" borderId="0" xfId="0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166" fontId="25" fillId="30" borderId="27" xfId="0" applyNumberFormat="1" applyFont="1" applyFill="1" applyBorder="1" applyAlignment="1" applyProtection="1">
      <alignment vertical="center"/>
    </xf>
    <xf numFmtId="166" fontId="13" fillId="32" borderId="32" xfId="13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3" fillId="16" borderId="20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6" fontId="13" fillId="26" borderId="20" xfId="0" applyNumberFormat="1" applyFont="1" applyFill="1" applyBorder="1" applyAlignment="1" applyProtection="1">
      <alignment horizontal="center" vertical="center"/>
    </xf>
    <xf numFmtId="169" fontId="13" fillId="19" borderId="20" xfId="16" applyNumberFormat="1" applyFont="1" applyFill="1" applyBorder="1" applyAlignment="1" applyProtection="1">
      <alignment horizontal="center" vertical="center"/>
    </xf>
    <xf numFmtId="176" fontId="0" fillId="26" borderId="20" xfId="0" applyNumberFormat="1" applyFont="1" applyFill="1" applyBorder="1" applyAlignment="1" applyProtection="1">
      <alignment horizontal="center" vertical="center"/>
    </xf>
    <xf numFmtId="176" fontId="24" fillId="26" borderId="16" xfId="0" applyNumberFormat="1" applyFont="1" applyFill="1" applyBorder="1" applyAlignment="1" applyProtection="1">
      <alignment horizontal="right" vertical="center"/>
    </xf>
    <xf numFmtId="168" fontId="15" fillId="19" borderId="6" xfId="16" applyFont="1" applyFill="1" applyBorder="1" applyAlignment="1" applyProtection="1">
      <alignment horizontal="center" vertical="center"/>
    </xf>
    <xf numFmtId="0" fontId="13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7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3" xfId="0" applyFont="1" applyFill="1" applyBorder="1" applyAlignment="1" applyProtection="1">
      <alignment horizontal="left" vertical="center"/>
      <protection locked="0"/>
    </xf>
    <xf numFmtId="0" fontId="0" fillId="12" borderId="15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Alignment="1" applyProtection="1">
      <alignment horizontal="left" vertical="center"/>
      <protection locked="0"/>
    </xf>
    <xf numFmtId="0" fontId="0" fillId="12" borderId="21" xfId="0" applyFont="1" applyFill="1" applyBorder="1" applyProtection="1">
      <protection locked="0"/>
    </xf>
    <xf numFmtId="0" fontId="0" fillId="12" borderId="18" xfId="0" applyFont="1" applyFill="1" applyBorder="1" applyProtection="1">
      <protection locked="0"/>
    </xf>
    <xf numFmtId="168" fontId="14" fillId="0" borderId="20" xfId="16" applyBorder="1" applyAlignment="1" applyProtection="1">
      <alignment horizontal="center" vertical="center"/>
    </xf>
    <xf numFmtId="168" fontId="13" fillId="16" borderId="20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7" fontId="13" fillId="35" borderId="55" xfId="0" applyNumberFormat="1" applyFont="1" applyFill="1" applyBorder="1" applyAlignment="1" applyProtection="1">
      <alignment horizontal="center" vertical="center" wrapText="1"/>
    </xf>
    <xf numFmtId="167" fontId="13" fillId="35" borderId="56" xfId="0" applyNumberFormat="1" applyFont="1" applyFill="1" applyBorder="1" applyAlignment="1" applyProtection="1">
      <alignment horizontal="center" vertical="center" wrapText="1"/>
    </xf>
    <xf numFmtId="0" fontId="0" fillId="12" borderId="58" xfId="0" applyFont="1" applyFill="1" applyBorder="1" applyProtection="1">
      <protection locked="0"/>
    </xf>
    <xf numFmtId="167" fontId="13" fillId="35" borderId="69" xfId="0" applyNumberFormat="1" applyFont="1" applyFill="1" applyBorder="1" applyAlignment="1" applyProtection="1">
      <alignment horizontal="center" vertical="center" wrapText="1"/>
    </xf>
    <xf numFmtId="167" fontId="13" fillId="35" borderId="70" xfId="0" applyNumberFormat="1" applyFont="1" applyFill="1" applyBorder="1" applyAlignment="1" applyProtection="1">
      <alignment horizontal="center" vertical="center" wrapText="1"/>
    </xf>
    <xf numFmtId="167" fontId="13" fillId="35" borderId="71" xfId="0" applyNumberFormat="1" applyFont="1" applyFill="1" applyBorder="1" applyAlignment="1" applyProtection="1">
      <alignment horizontal="center" vertical="center" wrapText="1"/>
    </xf>
    <xf numFmtId="167" fontId="13" fillId="35" borderId="63" xfId="0" applyNumberFormat="1" applyFont="1" applyFill="1" applyBorder="1" applyAlignment="1" applyProtection="1">
      <alignment horizontal="center" vertical="center" wrapText="1"/>
    </xf>
    <xf numFmtId="167" fontId="13" fillId="15" borderId="76" xfId="0" applyNumberFormat="1" applyFont="1" applyFill="1" applyBorder="1" applyAlignment="1" applyProtection="1">
      <alignment horizontal="center" vertical="center" wrapText="1"/>
    </xf>
    <xf numFmtId="167" fontId="13" fillId="15" borderId="77" xfId="0" applyNumberFormat="1" applyFont="1" applyFill="1" applyBorder="1" applyAlignment="1" applyProtection="1">
      <alignment horizontal="center" vertical="center" wrapText="1"/>
    </xf>
    <xf numFmtId="167" fontId="13" fillId="15" borderId="78" xfId="0" applyNumberFormat="1" applyFont="1" applyFill="1" applyBorder="1" applyAlignment="1" applyProtection="1">
      <alignment horizontal="center" vertical="center" wrapText="1"/>
    </xf>
    <xf numFmtId="167" fontId="13" fillId="15" borderId="71" xfId="0" applyNumberFormat="1" applyFont="1" applyFill="1" applyBorder="1" applyAlignment="1" applyProtection="1">
      <alignment horizontal="center" vertical="center" wrapText="1"/>
    </xf>
    <xf numFmtId="167" fontId="13" fillId="35" borderId="79" xfId="0" applyNumberFormat="1" applyFont="1" applyFill="1" applyBorder="1" applyAlignment="1" applyProtection="1">
      <alignment horizontal="center" vertical="center" wrapText="1"/>
    </xf>
    <xf numFmtId="167" fontId="13" fillId="35" borderId="80" xfId="0" applyNumberFormat="1" applyFont="1" applyFill="1" applyBorder="1" applyAlignment="1" applyProtection="1">
      <alignment horizontal="center" vertical="center" wrapText="1"/>
    </xf>
    <xf numFmtId="167" fontId="13" fillId="35" borderId="81" xfId="0" applyNumberFormat="1" applyFont="1" applyFill="1" applyBorder="1" applyAlignment="1" applyProtection="1">
      <alignment horizontal="center" vertical="center" wrapText="1"/>
    </xf>
    <xf numFmtId="0" fontId="13" fillId="16" borderId="82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168" fontId="30" fillId="0" borderId="0" xfId="16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26" fillId="0" borderId="0" xfId="0" applyFont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0" fillId="12" borderId="90" xfId="0" applyFont="1" applyFill="1" applyBorder="1" applyAlignment="1" applyProtection="1">
      <alignment horizontal="left" vertical="center"/>
      <protection locked="0"/>
    </xf>
    <xf numFmtId="0" fontId="0" fillId="12" borderId="90" xfId="0" applyFont="1" applyFill="1" applyBorder="1" applyProtection="1">
      <protection locked="0"/>
    </xf>
    <xf numFmtId="0" fontId="0" fillId="12" borderId="91" xfId="0" applyFont="1" applyFill="1" applyBorder="1" applyProtection="1">
      <protection locked="0"/>
    </xf>
    <xf numFmtId="177" fontId="0" fillId="12" borderId="92" xfId="13" applyNumberFormat="1" applyFont="1" applyFill="1" applyBorder="1" applyAlignment="1" applyProtection="1">
      <alignment vertical="center"/>
      <protection locked="0"/>
    </xf>
    <xf numFmtId="177" fontId="0" fillId="12" borderId="93" xfId="13" applyNumberFormat="1" applyFont="1" applyFill="1" applyBorder="1" applyAlignment="1" applyProtection="1">
      <alignment vertical="center"/>
      <protection locked="0"/>
    </xf>
    <xf numFmtId="0" fontId="0" fillId="12" borderId="94" xfId="0" applyFont="1" applyFill="1" applyBorder="1" applyAlignment="1" applyProtection="1">
      <alignment horizontal="left" vertical="center"/>
      <protection locked="0"/>
    </xf>
    <xf numFmtId="0" fontId="0" fillId="12" borderId="94" xfId="0" applyFont="1" applyFill="1" applyBorder="1" applyProtection="1">
      <protection locked="0"/>
    </xf>
    <xf numFmtId="0" fontId="0" fillId="12" borderId="95" xfId="0" applyFont="1" applyFill="1" applyBorder="1" applyProtection="1">
      <protection locked="0"/>
    </xf>
    <xf numFmtId="177" fontId="0" fillId="12" borderId="94" xfId="13" applyNumberFormat="1" applyFont="1" applyFill="1" applyBorder="1" applyAlignment="1" applyProtection="1">
      <alignment vertical="center"/>
      <protection locked="0"/>
    </xf>
    <xf numFmtId="0" fontId="0" fillId="12" borderId="92" xfId="0" applyFont="1" applyFill="1" applyBorder="1" applyAlignment="1" applyProtection="1">
      <alignment horizontal="left" vertical="center"/>
      <protection locked="0"/>
    </xf>
    <xf numFmtId="0" fontId="0" fillId="12" borderId="92" xfId="0" applyFont="1" applyFill="1" applyBorder="1" applyProtection="1">
      <protection locked="0"/>
    </xf>
    <xf numFmtId="0" fontId="0" fillId="12" borderId="97" xfId="0" applyFont="1" applyFill="1" applyBorder="1" applyProtection="1">
      <protection locked="0"/>
    </xf>
    <xf numFmtId="0" fontId="0" fillId="12" borderId="88" xfId="0" applyFont="1" applyFill="1" applyBorder="1" applyAlignment="1" applyProtection="1">
      <alignment horizontal="left" vertical="center"/>
      <protection locked="0"/>
    </xf>
    <xf numFmtId="0" fontId="0" fillId="12" borderId="88" xfId="0" applyFont="1" applyFill="1" applyBorder="1" applyProtection="1"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9" xfId="0" applyFont="1" applyFill="1" applyBorder="1" applyProtection="1">
      <protection locked="0"/>
    </xf>
    <xf numFmtId="176" fontId="0" fillId="0" borderId="100" xfId="0" applyNumberFormat="1" applyFont="1" applyFill="1" applyBorder="1" applyAlignment="1" applyProtection="1">
      <alignment horizontal="right" vertical="center"/>
    </xf>
    <xf numFmtId="176" fontId="0" fillId="0" borderId="102" xfId="0" applyNumberFormat="1" applyFont="1" applyFill="1" applyBorder="1" applyAlignment="1" applyProtection="1">
      <alignment horizontal="right" vertical="center"/>
    </xf>
    <xf numFmtId="176" fontId="0" fillId="0" borderId="103" xfId="0" applyNumberFormat="1" applyFont="1" applyFill="1" applyBorder="1" applyAlignment="1" applyProtection="1">
      <alignment horizontal="right" vertical="center"/>
    </xf>
    <xf numFmtId="0" fontId="13" fillId="16" borderId="58" xfId="0" applyFont="1" applyFill="1" applyBorder="1" applyAlignment="1" applyProtection="1">
      <alignment horizontal="center" vertical="center" wrapText="1"/>
    </xf>
    <xf numFmtId="0" fontId="13" fillId="16" borderId="21" xfId="0" applyFont="1" applyFill="1" applyBorder="1" applyAlignment="1" applyProtection="1">
      <alignment horizontal="center" vertical="center" wrapText="1"/>
    </xf>
    <xf numFmtId="0" fontId="13" fillId="16" borderId="38" xfId="0" applyFont="1" applyFill="1" applyBorder="1" applyAlignment="1" applyProtection="1">
      <alignment horizontal="center" vertical="center" wrapText="1"/>
    </xf>
    <xf numFmtId="177" fontId="0" fillId="12" borderId="97" xfId="13" applyNumberFormat="1" applyFont="1" applyFill="1" applyBorder="1" applyAlignment="1" applyProtection="1">
      <alignment vertical="center"/>
      <protection locked="0"/>
    </xf>
    <xf numFmtId="177" fontId="0" fillId="12" borderId="99" xfId="13" applyNumberFormat="1" applyFont="1" applyFill="1" applyBorder="1" applyAlignment="1" applyProtection="1">
      <alignment vertical="center"/>
      <protection locked="0"/>
    </xf>
    <xf numFmtId="177" fontId="0" fillId="12" borderId="95" xfId="13" applyNumberFormat="1" applyFont="1" applyFill="1" applyBorder="1" applyAlignment="1" applyProtection="1">
      <alignment vertical="center"/>
      <protection locked="0"/>
    </xf>
    <xf numFmtId="176" fontId="0" fillId="29" borderId="102" xfId="0" applyNumberFormat="1" applyFont="1" applyFill="1" applyBorder="1" applyAlignment="1" applyProtection="1">
      <alignment horizontal="right" vertical="center"/>
    </xf>
    <xf numFmtId="176" fontId="0" fillId="29" borderId="103" xfId="0" applyNumberFormat="1" applyFont="1" applyFill="1" applyBorder="1" applyAlignment="1" applyProtection="1">
      <alignment horizontal="right" vertical="center"/>
    </xf>
    <xf numFmtId="176" fontId="0" fillId="29" borderId="100" xfId="0" applyNumberFormat="1" applyFont="1" applyFill="1" applyBorder="1" applyAlignment="1" applyProtection="1">
      <alignment horizontal="right" vertical="center"/>
    </xf>
    <xf numFmtId="176" fontId="0" fillId="29" borderId="96" xfId="0" applyNumberFormat="1" applyFont="1" applyFill="1" applyBorder="1" applyAlignment="1" applyProtection="1">
      <alignment horizontal="right" vertical="center"/>
    </xf>
    <xf numFmtId="176" fontId="0" fillId="29" borderId="104" xfId="0" applyNumberFormat="1" applyFont="1" applyFill="1" applyBorder="1" applyAlignment="1" applyProtection="1">
      <alignment horizontal="right" vertical="center"/>
    </xf>
    <xf numFmtId="176" fontId="0" fillId="0" borderId="96" xfId="0" applyNumberFormat="1" applyFont="1" applyFill="1" applyBorder="1" applyAlignment="1" applyProtection="1">
      <alignment horizontal="right" vertical="center"/>
    </xf>
    <xf numFmtId="176" fontId="0" fillId="0" borderId="104" xfId="0" applyNumberFormat="1" applyFont="1" applyFill="1" applyBorder="1" applyAlignment="1" applyProtection="1">
      <alignment horizontal="right" vertical="center"/>
    </xf>
    <xf numFmtId="0" fontId="0" fillId="12" borderId="105" xfId="0" applyFont="1" applyFill="1" applyBorder="1" applyAlignment="1" applyProtection="1">
      <alignment horizontal="left" vertical="center"/>
      <protection locked="0"/>
    </xf>
    <xf numFmtId="0" fontId="0" fillId="12" borderId="106" xfId="0" applyFont="1" applyFill="1" applyBorder="1" applyAlignment="1" applyProtection="1">
      <alignment horizontal="left" vertical="center"/>
      <protection locked="0"/>
    </xf>
    <xf numFmtId="0" fontId="0" fillId="12" borderId="107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11" fillId="23" borderId="93" xfId="0" applyFont="1" applyFill="1" applyBorder="1" applyAlignment="1" applyProtection="1">
      <alignment horizontal="left" vertical="center"/>
    </xf>
    <xf numFmtId="0" fontId="11" fillId="20" borderId="93" xfId="0" applyFont="1" applyFill="1" applyBorder="1" applyAlignment="1" applyProtection="1">
      <alignment horizontal="left" vertical="center"/>
    </xf>
    <xf numFmtId="174" fontId="19" fillId="0" borderId="93" xfId="0" applyNumberFormat="1" applyFont="1" applyFill="1" applyBorder="1" applyAlignment="1" applyProtection="1">
      <alignment horizontal="left"/>
    </xf>
    <xf numFmtId="0" fontId="13" fillId="21" borderId="93" xfId="0" applyFont="1" applyFill="1" applyBorder="1" applyAlignment="1" applyProtection="1">
      <alignment horizontal="center" vertical="center"/>
    </xf>
    <xf numFmtId="0" fontId="13" fillId="20" borderId="93" xfId="0" applyFont="1" applyFill="1" applyBorder="1" applyAlignment="1" applyProtection="1">
      <alignment horizontal="center" vertical="center" wrapText="1"/>
    </xf>
    <xf numFmtId="1" fontId="0" fillId="0" borderId="93" xfId="0" applyNumberFormat="1" applyFont="1" applyFill="1" applyBorder="1" applyAlignment="1" applyProtection="1">
      <alignment horizontal="center" vertical="center" wrapText="1"/>
    </xf>
    <xf numFmtId="167" fontId="11" fillId="23" borderId="93" xfId="13" applyNumberFormat="1" applyFont="1" applyFill="1" applyBorder="1" applyAlignment="1" applyProtection="1">
      <alignment horizontal="center" vertical="center"/>
    </xf>
    <xf numFmtId="167" fontId="11" fillId="20" borderId="93" xfId="13" applyNumberFormat="1" applyFont="1" applyFill="1" applyBorder="1" applyAlignment="1" applyProtection="1">
      <alignment horizontal="center" vertical="center"/>
    </xf>
    <xf numFmtId="167" fontId="0" fillId="12" borderId="93" xfId="13" applyNumberFormat="1" applyFont="1" applyFill="1" applyBorder="1" applyAlignment="1" applyProtection="1">
      <alignment vertical="center"/>
      <protection locked="0"/>
    </xf>
    <xf numFmtId="0" fontId="13" fillId="31" borderId="93" xfId="0" applyFont="1" applyFill="1" applyBorder="1" applyAlignment="1" applyProtection="1">
      <alignment horizontal="center" vertical="center" wrapText="1"/>
    </xf>
    <xf numFmtId="0" fontId="13" fillId="32" borderId="93" xfId="0" applyFont="1" applyFill="1" applyBorder="1" applyAlignment="1" applyProtection="1">
      <alignment horizontal="left" vertical="center"/>
    </xf>
    <xf numFmtId="167" fontId="13" fillId="31" borderId="93" xfId="0" applyNumberFormat="1" applyFont="1" applyFill="1" applyBorder="1" applyAlignment="1" applyProtection="1">
      <alignment horizontal="center" vertical="center" wrapText="1"/>
    </xf>
    <xf numFmtId="9" fontId="0" fillId="12" borderId="108" xfId="0" applyNumberFormat="1" applyFont="1" applyFill="1" applyBorder="1" applyAlignment="1" applyProtection="1">
      <alignment horizontal="center" vertical="center"/>
      <protection locked="0"/>
    </xf>
    <xf numFmtId="181" fontId="0" fillId="11" borderId="0" xfId="0" applyNumberFormat="1" applyFont="1" applyFill="1" applyProtection="1"/>
    <xf numFmtId="180" fontId="0" fillId="11" borderId="0" xfId="0" applyNumberFormat="1" applyFont="1" applyFill="1" applyProtection="1"/>
    <xf numFmtId="167" fontId="0" fillId="29" borderId="126" xfId="13" applyNumberFormat="1" applyFont="1" applyFill="1" applyBorder="1" applyAlignment="1" applyProtection="1">
      <alignment vertical="center"/>
    </xf>
    <xf numFmtId="179" fontId="14" fillId="37" borderId="128" xfId="16" applyNumberFormat="1" applyFill="1" applyBorder="1" applyAlignment="1" applyProtection="1">
      <alignment horizontal="center" vertical="center"/>
    </xf>
    <xf numFmtId="179" fontId="14" fillId="37" borderId="129" xfId="16" applyNumberFormat="1" applyFill="1" applyBorder="1" applyAlignment="1" applyProtection="1">
      <alignment horizontal="center" vertical="center"/>
    </xf>
    <xf numFmtId="178" fontId="0" fillId="12" borderId="128" xfId="13" applyNumberFormat="1" applyFont="1" applyFill="1" applyBorder="1" applyAlignment="1" applyProtection="1">
      <alignment horizontal="center" vertical="center"/>
      <protection locked="0"/>
    </xf>
    <xf numFmtId="168" fontId="14" fillId="0" borderId="0" xfId="16" applyProtection="1"/>
    <xf numFmtId="180" fontId="14" fillId="0" borderId="0" xfId="13" applyNumberFormat="1" applyProtection="1"/>
    <xf numFmtId="0" fontId="24" fillId="12" borderId="40" xfId="0" applyFont="1" applyFill="1" applyBorder="1" applyAlignment="1" applyProtection="1">
      <alignment horizontal="center" vertical="center"/>
      <protection locked="0"/>
    </xf>
    <xf numFmtId="177" fontId="0" fillId="12" borderId="130" xfId="13" applyNumberFormat="1" applyFont="1" applyFill="1" applyBorder="1" applyAlignment="1" applyProtection="1">
      <alignment vertical="center"/>
      <protection locked="0"/>
    </xf>
    <xf numFmtId="9" fontId="0" fillId="12" borderId="131" xfId="0" applyNumberFormat="1" applyFont="1" applyFill="1" applyBorder="1" applyAlignment="1" applyProtection="1">
      <alignment horizontal="center" vertical="center"/>
      <protection locked="0"/>
    </xf>
    <xf numFmtId="176" fontId="0" fillId="0" borderId="132" xfId="0" applyNumberFormat="1" applyFont="1" applyFill="1" applyBorder="1" applyAlignment="1" applyProtection="1">
      <alignment horizontal="right" vertical="center"/>
    </xf>
    <xf numFmtId="176" fontId="0" fillId="0" borderId="97" xfId="0" applyNumberFormat="1" applyFont="1" applyFill="1" applyBorder="1" applyAlignment="1" applyProtection="1">
      <alignment horizontal="right" vertical="center"/>
    </xf>
    <xf numFmtId="176" fontId="0" fillId="0" borderId="140" xfId="0" applyNumberFormat="1" applyFont="1" applyFill="1" applyBorder="1" applyAlignment="1" applyProtection="1">
      <alignment horizontal="right" vertical="center"/>
    </xf>
    <xf numFmtId="176" fontId="0" fillId="0" borderId="126" xfId="0" applyNumberFormat="1" applyFont="1" applyFill="1" applyBorder="1" applyAlignment="1" applyProtection="1">
      <alignment horizontal="right" vertical="center"/>
    </xf>
    <xf numFmtId="9" fontId="0" fillId="12" borderId="135" xfId="0" applyNumberFormat="1" applyFont="1" applyFill="1" applyBorder="1" applyAlignment="1" applyProtection="1">
      <alignment horizontal="center" vertical="center"/>
      <protection locked="0"/>
    </xf>
    <xf numFmtId="0" fontId="10" fillId="14" borderId="135" xfId="0" applyFont="1" applyFill="1" applyBorder="1" applyAlignment="1" applyProtection="1">
      <alignment horizontal="center" vertical="center"/>
    </xf>
    <xf numFmtId="0" fontId="10" fillId="47" borderId="134" xfId="0" applyFont="1" applyFill="1" applyBorder="1" applyAlignment="1" applyProtection="1">
      <alignment horizontal="center" vertical="center"/>
    </xf>
    <xf numFmtId="0" fontId="10" fillId="14" borderId="126" xfId="0" applyFont="1" applyFill="1" applyBorder="1" applyAlignment="1" applyProtection="1">
      <alignment horizontal="center" vertical="center"/>
    </xf>
    <xf numFmtId="0" fontId="10" fillId="47" borderId="147" xfId="0" applyFont="1" applyFill="1" applyBorder="1" applyAlignment="1" applyProtection="1">
      <alignment horizontal="center" vertical="center"/>
    </xf>
    <xf numFmtId="168" fontId="0" fillId="12" borderId="110" xfId="16" applyFont="1" applyFill="1" applyBorder="1" applyAlignment="1" applyProtection="1">
      <alignment horizontal="center" vertical="center"/>
      <protection locked="0"/>
    </xf>
    <xf numFmtId="168" fontId="0" fillId="12" borderId="148" xfId="16" applyFont="1" applyFill="1" applyBorder="1" applyAlignment="1" applyProtection="1">
      <alignment horizontal="center" vertical="center"/>
      <protection locked="0"/>
    </xf>
    <xf numFmtId="168" fontId="0" fillId="12" borderId="147" xfId="16" applyFont="1" applyFill="1" applyBorder="1" applyAlignment="1" applyProtection="1">
      <alignment horizontal="center" vertical="center"/>
      <protection locked="0"/>
    </xf>
    <xf numFmtId="176" fontId="0" fillId="0" borderId="129" xfId="0" applyNumberFormat="1" applyFont="1" applyFill="1" applyBorder="1" applyAlignment="1" applyProtection="1">
      <alignment horizontal="right" vertical="center"/>
    </xf>
    <xf numFmtId="176" fontId="0" fillId="0" borderId="134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10" fillId="48" borderId="135" xfId="0" applyFont="1" applyFill="1" applyBorder="1" applyAlignment="1" applyProtection="1">
      <alignment horizontal="center" vertical="center"/>
    </xf>
    <xf numFmtId="0" fontId="10" fillId="48" borderId="134" xfId="0" applyFont="1" applyFill="1" applyBorder="1" applyAlignment="1" applyProtection="1">
      <alignment horizontal="center" vertical="center"/>
    </xf>
    <xf numFmtId="168" fontId="31" fillId="0" borderId="111" xfId="16" applyFont="1" applyFill="1" applyBorder="1" applyAlignment="1" applyProtection="1">
      <alignment horizontal="center" vertical="center"/>
    </xf>
    <xf numFmtId="168" fontId="31" fillId="0" borderId="114" xfId="16" applyFont="1" applyFill="1" applyBorder="1" applyAlignment="1" applyProtection="1">
      <alignment horizontal="center" vertical="center"/>
    </xf>
    <xf numFmtId="176" fontId="0" fillId="27" borderId="113" xfId="0" applyNumberFormat="1" applyFont="1" applyFill="1" applyBorder="1" applyAlignment="1" applyProtection="1">
      <alignment horizontal="right" vertical="center"/>
    </xf>
    <xf numFmtId="176" fontId="0" fillId="27" borderId="151" xfId="0" applyNumberFormat="1" applyFont="1" applyFill="1" applyBorder="1" applyAlignment="1" applyProtection="1">
      <alignment horizontal="right" vertical="center"/>
    </xf>
    <xf numFmtId="0" fontId="0" fillId="11" borderId="153" xfId="0" applyFont="1" applyFill="1" applyBorder="1" applyProtection="1"/>
    <xf numFmtId="0" fontId="0" fillId="11" borderId="154" xfId="0" applyFont="1" applyFill="1" applyBorder="1" applyProtection="1"/>
    <xf numFmtId="0" fontId="0" fillId="11" borderId="155" xfId="0" applyFont="1" applyFill="1" applyBorder="1" applyProtection="1"/>
    <xf numFmtId="0" fontId="0" fillId="11" borderId="143" xfId="0" applyFont="1" applyFill="1" applyBorder="1" applyProtection="1"/>
    <xf numFmtId="0" fontId="0" fillId="11" borderId="87" xfId="0" applyFont="1" applyFill="1" applyBorder="1" applyProtection="1"/>
    <xf numFmtId="0" fontId="26" fillId="0" borderId="143" xfId="0" applyFont="1" applyBorder="1" applyAlignment="1" applyProtection="1">
      <alignment vertical="center"/>
    </xf>
    <xf numFmtId="0" fontId="10" fillId="14" borderId="136" xfId="0" applyFont="1" applyFill="1" applyBorder="1" applyAlignment="1" applyProtection="1">
      <alignment horizontal="center" vertical="center"/>
    </xf>
    <xf numFmtId="0" fontId="10" fillId="14" borderId="152" xfId="0" applyFont="1" applyFill="1" applyBorder="1" applyAlignment="1" applyProtection="1">
      <alignment horizontal="center" vertical="center"/>
    </xf>
    <xf numFmtId="0" fontId="10" fillId="48" borderId="136" xfId="0" applyFont="1" applyFill="1" applyBorder="1" applyAlignment="1" applyProtection="1">
      <alignment horizontal="center" vertical="center"/>
    </xf>
    <xf numFmtId="0" fontId="10" fillId="48" borderId="152" xfId="0" applyFont="1" applyFill="1" applyBorder="1" applyAlignment="1" applyProtection="1">
      <alignment horizontal="center" vertical="center"/>
    </xf>
    <xf numFmtId="0" fontId="10" fillId="47" borderId="136" xfId="0" applyFont="1" applyFill="1" applyBorder="1" applyAlignment="1" applyProtection="1">
      <alignment horizontal="center" vertical="center"/>
    </xf>
    <xf numFmtId="0" fontId="10" fillId="47" borderId="152" xfId="0" applyFont="1" applyFill="1" applyBorder="1" applyAlignment="1" applyProtection="1">
      <alignment horizontal="center" vertical="center"/>
    </xf>
    <xf numFmtId="176" fontId="0" fillId="26" borderId="128" xfId="0" applyNumberFormat="1" applyFont="1" applyFill="1" applyBorder="1" applyAlignment="1" applyProtection="1">
      <alignment horizontal="right" vertical="center"/>
    </xf>
    <xf numFmtId="176" fontId="0" fillId="26" borderId="129" xfId="0" applyNumberFormat="1" applyFont="1" applyFill="1" applyBorder="1" applyAlignment="1" applyProtection="1">
      <alignment horizontal="right" vertical="center"/>
    </xf>
    <xf numFmtId="0" fontId="0" fillId="11" borderId="144" xfId="0" applyFont="1" applyFill="1" applyBorder="1" applyProtection="1"/>
    <xf numFmtId="0" fontId="0" fillId="11" borderId="150" xfId="0" applyFont="1" applyFill="1" applyBorder="1" applyProtection="1"/>
    <xf numFmtId="0" fontId="0" fillId="11" borderId="83" xfId="0" applyFont="1" applyFill="1" applyBorder="1" applyProtection="1"/>
    <xf numFmtId="167" fontId="11" fillId="20" borderId="93" xfId="13" applyNumberFormat="1" applyFont="1" applyFill="1" applyBorder="1" applyAlignment="1" applyProtection="1">
      <alignment horizontal="center" vertical="center"/>
      <protection locked="0"/>
    </xf>
    <xf numFmtId="9" fontId="0" fillId="44" borderId="108" xfId="0" applyNumberFormat="1" applyFont="1" applyFill="1" applyBorder="1" applyAlignment="1" applyProtection="1">
      <alignment horizontal="center" vertical="center"/>
    </xf>
    <xf numFmtId="9" fontId="0" fillId="44" borderId="128" xfId="0" applyNumberFormat="1" applyFont="1" applyFill="1" applyBorder="1" applyAlignment="1" applyProtection="1">
      <alignment horizontal="center" vertical="center"/>
    </xf>
    <xf numFmtId="168" fontId="0" fillId="44" borderId="128" xfId="16" applyFont="1" applyFill="1" applyBorder="1" applyAlignment="1" applyProtection="1">
      <alignment horizontal="center" vertical="center"/>
    </xf>
    <xf numFmtId="0" fontId="13" fillId="16" borderId="152" xfId="0" applyFont="1" applyFill="1" applyBorder="1" applyAlignment="1" applyProtection="1">
      <alignment horizontal="center" vertical="center" wrapText="1"/>
    </xf>
    <xf numFmtId="0" fontId="0" fillId="12" borderId="130" xfId="0" applyFont="1" applyFill="1" applyBorder="1" applyAlignment="1" applyProtection="1">
      <alignment horizontal="left" vertical="center"/>
      <protection locked="0"/>
    </xf>
    <xf numFmtId="0" fontId="0" fillId="12" borderId="133" xfId="0" applyFont="1" applyFill="1" applyBorder="1" applyAlignment="1" applyProtection="1">
      <alignment horizontal="left" vertical="center"/>
      <protection locked="0"/>
    </xf>
    <xf numFmtId="177" fontId="0" fillId="12" borderId="133" xfId="13" applyNumberFormat="1" applyFont="1" applyFill="1" applyBorder="1" applyAlignment="1" applyProtection="1">
      <alignment vertical="center"/>
      <protection locked="0"/>
    </xf>
    <xf numFmtId="176" fontId="24" fillId="28" borderId="57" xfId="0" applyNumberFormat="1" applyFont="1" applyFill="1" applyBorder="1" applyAlignment="1" applyProtection="1">
      <alignment vertical="center"/>
    </xf>
    <xf numFmtId="179" fontId="14" fillId="37" borderId="135" xfId="16" applyNumberFormat="1" applyFill="1" applyBorder="1" applyAlignment="1" applyProtection="1">
      <alignment horizontal="center" vertical="center"/>
    </xf>
    <xf numFmtId="179" fontId="14" fillId="37" borderId="133" xfId="16" applyNumberFormat="1" applyFill="1" applyBorder="1" applyAlignment="1" applyProtection="1">
      <alignment horizontal="center" vertical="center"/>
    </xf>
    <xf numFmtId="179" fontId="14" fillId="37" borderId="134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2" fillId="0" borderId="0" xfId="20" applyFill="1" applyBorder="1" applyAlignment="1" applyProtection="1">
      <alignment vertical="center"/>
    </xf>
    <xf numFmtId="0" fontId="22" fillId="11" borderId="0" xfId="20" applyFill="1" applyBorder="1" applyAlignment="1" applyProtection="1">
      <alignment vertical="center"/>
    </xf>
    <xf numFmtId="0" fontId="22" fillId="0" borderId="0" xfId="20" applyProtection="1"/>
    <xf numFmtId="0" fontId="22" fillId="0" borderId="0" xfId="20" applyBorder="1" applyAlignment="1" applyProtection="1">
      <alignment vertical="center"/>
    </xf>
    <xf numFmtId="0" fontId="22" fillId="0" borderId="0" xfId="20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0" xfId="20" quotePrefix="1" applyBorder="1" applyAlignment="1" applyProtection="1">
      <alignment horizontal="left" vertical="center"/>
    </xf>
    <xf numFmtId="0" fontId="22" fillId="0" borderId="0" xfId="20"/>
    <xf numFmtId="0" fontId="22" fillId="11" borderId="0" xfId="20" applyFill="1" applyBorder="1" applyAlignment="1" applyProtection="1">
      <alignment horizontal="left" vertical="center"/>
    </xf>
    <xf numFmtId="0" fontId="22" fillId="0" borderId="0" xfId="20" applyAlignment="1" applyProtection="1">
      <alignment horizontal="left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indent="2"/>
    </xf>
    <xf numFmtId="167" fontId="0" fillId="12" borderId="130" xfId="13" applyNumberFormat="1" applyFont="1" applyFill="1" applyBorder="1" applyAlignment="1" applyProtection="1">
      <alignment vertical="center"/>
      <protection locked="0"/>
    </xf>
    <xf numFmtId="175" fontId="19" fillId="12" borderId="130" xfId="12" applyNumberFormat="1" applyFont="1" applyFill="1" applyBorder="1" applyAlignment="1" applyProtection="1">
      <alignment vertical="center"/>
      <protection locked="0"/>
    </xf>
    <xf numFmtId="167" fontId="19" fillId="12" borderId="130" xfId="13" applyNumberFormat="1" applyFont="1" applyFill="1" applyBorder="1" applyAlignment="1" applyProtection="1">
      <alignment vertical="center"/>
      <protection locked="0"/>
    </xf>
    <xf numFmtId="167" fontId="11" fillId="20" borderId="130" xfId="13" applyNumberFormat="1" applyFont="1" applyFill="1" applyBorder="1" applyAlignment="1" applyProtection="1">
      <alignment horizontal="center" vertical="center"/>
    </xf>
    <xf numFmtId="167" fontId="11" fillId="28" borderId="169" xfId="13" applyNumberFormat="1" applyFont="1" applyFill="1" applyBorder="1" applyAlignment="1" applyProtection="1">
      <alignment vertical="center"/>
    </xf>
    <xf numFmtId="167" fontId="11" fillId="20" borderId="168" xfId="13" applyNumberFormat="1" applyFont="1" applyFill="1" applyBorder="1" applyAlignment="1" applyProtection="1">
      <alignment horizontal="center" vertical="center"/>
    </xf>
    <xf numFmtId="167" fontId="11" fillId="23" borderId="168" xfId="13" applyNumberFormat="1" applyFont="1" applyFill="1" applyBorder="1" applyAlignment="1" applyProtection="1">
      <alignment horizontal="center" vertical="center"/>
    </xf>
    <xf numFmtId="167" fontId="11" fillId="20" borderId="169" xfId="13" applyNumberFormat="1" applyFont="1" applyFill="1" applyBorder="1" applyAlignment="1" applyProtection="1">
      <alignment vertical="center"/>
    </xf>
    <xf numFmtId="167" fontId="11" fillId="28" borderId="164" xfId="13" applyNumberFormat="1" applyFont="1" applyFill="1" applyBorder="1" applyAlignment="1" applyProtection="1">
      <alignment vertical="center"/>
    </xf>
    <xf numFmtId="167" fontId="11" fillId="23" borderId="169" xfId="13" applyNumberFormat="1" applyFont="1" applyFill="1" applyBorder="1" applyAlignment="1" applyProtection="1">
      <alignment horizontal="center" vertical="center"/>
    </xf>
    <xf numFmtId="167" fontId="19" fillId="29" borderId="130" xfId="13" applyNumberFormat="1" applyFont="1" applyFill="1" applyBorder="1" applyAlignment="1" applyProtection="1">
      <alignment vertical="center"/>
    </xf>
    <xf numFmtId="167" fontId="11" fillId="23" borderId="130" xfId="13" applyNumberFormat="1" applyFont="1" applyFill="1" applyBorder="1" applyAlignment="1" applyProtection="1">
      <alignment horizontal="center" vertical="center"/>
    </xf>
    <xf numFmtId="167" fontId="11" fillId="20" borderId="130" xfId="13" applyNumberFormat="1" applyFont="1" applyFill="1" applyBorder="1" applyAlignment="1" applyProtection="1">
      <alignment vertical="center"/>
    </xf>
    <xf numFmtId="166" fontId="13" fillId="32" borderId="130" xfId="13" applyNumberFormat="1" applyFont="1" applyFill="1" applyBorder="1" applyAlignment="1" applyProtection="1">
      <alignment vertical="center"/>
    </xf>
    <xf numFmtId="0" fontId="13" fillId="17" borderId="130" xfId="0" applyFont="1" applyFill="1" applyBorder="1" applyAlignment="1" applyProtection="1">
      <alignment horizontal="center" vertical="center" wrapText="1"/>
    </xf>
    <xf numFmtId="173" fontId="13" fillId="17" borderId="130" xfId="12" applyNumberFormat="1" applyFont="1" applyFill="1" applyBorder="1" applyAlignment="1" applyProtection="1">
      <alignment horizontal="center" vertical="center" wrapText="1"/>
    </xf>
    <xf numFmtId="0" fontId="11" fillId="17" borderId="130" xfId="0" applyFont="1" applyFill="1" applyBorder="1" applyAlignment="1" applyProtection="1">
      <alignment horizontal="center" vertical="center"/>
    </xf>
    <xf numFmtId="167" fontId="13" fillId="41" borderId="130" xfId="13" applyNumberFormat="1" applyFont="1" applyFill="1" applyBorder="1" applyAlignment="1" applyProtection="1">
      <alignment vertical="center"/>
    </xf>
    <xf numFmtId="167" fontId="13" fillId="42" borderId="130" xfId="13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77" fontId="0" fillId="29" borderId="129" xfId="13" applyNumberFormat="1" applyFont="1" applyFill="1" applyBorder="1" applyAlignment="1" applyProtection="1">
      <alignment vertical="center"/>
    </xf>
    <xf numFmtId="177" fontId="0" fillId="29" borderId="135" xfId="13" applyNumberFormat="1" applyFont="1" applyFill="1" applyBorder="1" applyAlignment="1" applyProtection="1">
      <alignment vertical="center"/>
    </xf>
    <xf numFmtId="177" fontId="0" fillId="29" borderId="133" xfId="13" applyNumberFormat="1" applyFont="1" applyFill="1" applyBorder="1" applyAlignment="1" applyProtection="1">
      <alignment vertical="center"/>
    </xf>
    <xf numFmtId="177" fontId="0" fillId="29" borderId="134" xfId="13" applyNumberFormat="1" applyFont="1" applyFill="1" applyBorder="1" applyAlignment="1" applyProtection="1">
      <alignment vertical="center"/>
    </xf>
    <xf numFmtId="167" fontId="0" fillId="0" borderId="0" xfId="0" applyNumberFormat="1" applyFont="1" applyAlignment="1" applyProtection="1">
      <alignment vertical="center"/>
    </xf>
    <xf numFmtId="167" fontId="13" fillId="0" borderId="0" xfId="0" applyNumberFormat="1" applyFont="1" applyAlignment="1" applyProtection="1">
      <alignment vertical="center"/>
    </xf>
    <xf numFmtId="167" fontId="0" fillId="0" borderId="175" xfId="0" applyNumberFormat="1" applyFont="1" applyFill="1" applyBorder="1" applyAlignment="1" applyProtection="1">
      <alignment vertical="center"/>
    </xf>
    <xf numFmtId="167" fontId="13" fillId="35" borderId="176" xfId="0" applyNumberFormat="1" applyFont="1" applyFill="1" applyBorder="1" applyAlignment="1" applyProtection="1">
      <alignment horizontal="center" vertical="center" wrapText="1"/>
    </xf>
    <xf numFmtId="167" fontId="13" fillId="35" borderId="177" xfId="0" applyNumberFormat="1" applyFont="1" applyFill="1" applyBorder="1" applyAlignment="1" applyProtection="1">
      <alignment horizontal="center" vertical="center" wrapText="1"/>
    </xf>
    <xf numFmtId="167" fontId="13" fillId="35" borderId="178" xfId="0" applyNumberFormat="1" applyFont="1" applyFill="1" applyBorder="1" applyAlignment="1" applyProtection="1">
      <alignment horizontal="center" vertical="center" wrapText="1"/>
    </xf>
    <xf numFmtId="167" fontId="0" fillId="10" borderId="130" xfId="13" applyNumberFormat="1" applyFont="1" applyFill="1" applyBorder="1" applyAlignment="1" applyProtection="1">
      <alignment horizontal="right" vertical="center"/>
    </xf>
    <xf numFmtId="172" fontId="0" fillId="0" borderId="130" xfId="12" applyNumberFormat="1" applyFont="1" applyFill="1" applyBorder="1" applyAlignment="1" applyProtection="1">
      <alignment vertical="center"/>
    </xf>
    <xf numFmtId="167" fontId="14" fillId="0" borderId="128" xfId="13" applyNumberFormat="1" applyFont="1" applyFill="1" applyBorder="1" applyAlignment="1" applyProtection="1">
      <alignment vertical="center"/>
    </xf>
    <xf numFmtId="167" fontId="0" fillId="10" borderId="128" xfId="13" applyNumberFormat="1" applyFont="1" applyFill="1" applyBorder="1" applyAlignment="1" applyProtection="1">
      <alignment horizontal="right" vertical="center"/>
    </xf>
    <xf numFmtId="167" fontId="13" fillId="40" borderId="180" xfId="0" applyNumberFormat="1" applyFont="1" applyFill="1" applyBorder="1" applyAlignment="1" applyProtection="1">
      <alignment vertical="center"/>
    </xf>
    <xf numFmtId="167" fontId="13" fillId="40" borderId="133" xfId="13" applyNumberFormat="1" applyFont="1" applyFill="1" applyBorder="1" applyAlignment="1" applyProtection="1">
      <alignment vertical="center"/>
    </xf>
    <xf numFmtId="167" fontId="13" fillId="40" borderId="133" xfId="13" applyNumberFormat="1" applyFont="1" applyFill="1" applyBorder="1" applyAlignment="1" applyProtection="1">
      <alignment horizontal="right" vertical="center"/>
    </xf>
    <xf numFmtId="167" fontId="0" fillId="0" borderId="128" xfId="13" applyNumberFormat="1" applyFont="1" applyFill="1" applyBorder="1" applyAlignment="1" applyProtection="1">
      <alignment vertical="center"/>
    </xf>
    <xf numFmtId="167" fontId="14" fillId="0" borderId="59" xfId="13" applyNumberFormat="1" applyFont="1" applyFill="1" applyBorder="1" applyAlignment="1" applyProtection="1">
      <alignment vertical="center"/>
    </xf>
    <xf numFmtId="167" fontId="14" fillId="0" borderId="129" xfId="13" applyNumberFormat="1" applyFont="1" applyFill="1" applyBorder="1" applyAlignment="1" applyProtection="1">
      <alignment vertical="center"/>
    </xf>
    <xf numFmtId="172" fontId="0" fillId="0" borderId="131" xfId="12" applyNumberFormat="1" applyFont="1" applyFill="1" applyBorder="1" applyAlignment="1" applyProtection="1">
      <alignment vertical="center"/>
    </xf>
    <xf numFmtId="172" fontId="0" fillId="0" borderId="132" xfId="12" applyNumberFormat="1" applyFont="1" applyFill="1" applyBorder="1" applyAlignment="1" applyProtection="1">
      <alignment vertical="center"/>
    </xf>
    <xf numFmtId="167" fontId="13" fillId="40" borderId="135" xfId="13" applyNumberFormat="1" applyFont="1" applyFill="1" applyBorder="1" applyAlignment="1" applyProtection="1">
      <alignment vertical="center"/>
    </xf>
    <xf numFmtId="167" fontId="13" fillId="40" borderId="134" xfId="13" applyNumberFormat="1" applyFont="1" applyFill="1" applyBorder="1" applyAlignment="1" applyProtection="1">
      <alignment vertical="center"/>
    </xf>
    <xf numFmtId="167" fontId="0" fillId="10" borderId="166" xfId="13" applyNumberFormat="1" applyFont="1" applyFill="1" applyBorder="1" applyAlignment="1" applyProtection="1">
      <alignment horizontal="right" vertical="center"/>
    </xf>
    <xf numFmtId="167" fontId="0" fillId="10" borderId="148" xfId="13" applyNumberFormat="1" applyFont="1" applyFill="1" applyBorder="1" applyAlignment="1" applyProtection="1">
      <alignment horizontal="right" vertical="center"/>
    </xf>
    <xf numFmtId="167" fontId="13" fillId="40" borderId="147" xfId="13" applyNumberFormat="1" applyFont="1" applyFill="1" applyBorder="1" applyAlignment="1" applyProtection="1">
      <alignment horizontal="right" vertical="center"/>
    </xf>
    <xf numFmtId="167" fontId="14" fillId="44" borderId="64" xfId="13" applyNumberFormat="1" applyFont="1" applyFill="1" applyBorder="1" applyAlignment="1" applyProtection="1">
      <alignment vertical="center"/>
    </xf>
    <xf numFmtId="172" fontId="0" fillId="12" borderId="140" xfId="12" applyNumberFormat="1" applyFont="1" applyFill="1" applyBorder="1" applyAlignment="1" applyProtection="1">
      <alignment vertical="center"/>
      <protection locked="0"/>
    </xf>
    <xf numFmtId="167" fontId="13" fillId="40" borderId="126" xfId="13" applyNumberFormat="1" applyFont="1" applyFill="1" applyBorder="1" applyAlignment="1" applyProtection="1">
      <alignment vertical="center"/>
    </xf>
    <xf numFmtId="167" fontId="13" fillId="40" borderId="160" xfId="13" applyNumberFormat="1" applyFont="1" applyFill="1" applyBorder="1" applyAlignment="1" applyProtection="1">
      <alignment horizontal="right" vertical="center"/>
    </xf>
    <xf numFmtId="0" fontId="13" fillId="15" borderId="165" xfId="0" applyFont="1" applyFill="1" applyBorder="1" applyAlignment="1" applyProtection="1">
      <alignment horizontal="center" vertical="center" wrapText="1"/>
    </xf>
    <xf numFmtId="167" fontId="18" fillId="36" borderId="118" xfId="0" applyNumberFormat="1" applyFont="1" applyFill="1" applyBorder="1" applyAlignment="1" applyProtection="1">
      <alignment horizontal="center" vertical="center" wrapText="1"/>
    </xf>
    <xf numFmtId="167" fontId="18" fillId="36" borderId="190" xfId="0" applyNumberFormat="1" applyFont="1" applyFill="1" applyBorder="1" applyAlignment="1" applyProtection="1">
      <alignment horizontal="center" vertical="center" wrapText="1"/>
    </xf>
    <xf numFmtId="0" fontId="18" fillId="36" borderId="117" xfId="0" applyFont="1" applyFill="1" applyBorder="1" applyAlignment="1" applyProtection="1">
      <alignment horizontal="center" vertical="center" wrapText="1"/>
    </xf>
    <xf numFmtId="0" fontId="18" fillId="25" borderId="191" xfId="0" applyFont="1" applyFill="1" applyBorder="1" applyAlignment="1" applyProtection="1">
      <alignment horizontal="center" vertical="center" wrapText="1"/>
    </xf>
    <xf numFmtId="0" fontId="18" fillId="25" borderId="188" xfId="0" applyFont="1" applyFill="1" applyBorder="1" applyAlignment="1" applyProtection="1">
      <alignment horizontal="center" vertical="center" wrapText="1"/>
    </xf>
    <xf numFmtId="0" fontId="18" fillId="25" borderId="118" xfId="0" applyFont="1" applyFill="1" applyBorder="1" applyAlignment="1" applyProtection="1">
      <alignment horizontal="center" vertical="center" wrapText="1"/>
    </xf>
    <xf numFmtId="0" fontId="13" fillId="15" borderId="121" xfId="0" applyFont="1" applyFill="1" applyBorder="1" applyAlignment="1" applyProtection="1">
      <alignment horizontal="center" vertical="center" wrapText="1"/>
    </xf>
    <xf numFmtId="0" fontId="13" fillId="0" borderId="192" xfId="0" applyFont="1" applyFill="1" applyBorder="1" applyAlignment="1" applyProtection="1">
      <alignment horizontal="left" vertical="center"/>
    </xf>
    <xf numFmtId="167" fontId="0" fillId="29" borderId="172" xfId="13" applyNumberFormat="1" applyFont="1" applyFill="1" applyBorder="1" applyAlignment="1" applyProtection="1">
      <alignment vertical="center"/>
    </xf>
    <xf numFmtId="167" fontId="0" fillId="29" borderId="175" xfId="13" applyNumberFormat="1" applyFont="1" applyFill="1" applyBorder="1" applyAlignment="1" applyProtection="1">
      <alignment vertical="center"/>
    </xf>
    <xf numFmtId="167" fontId="13" fillId="29" borderId="193" xfId="13" applyNumberFormat="1" applyFont="1" applyFill="1" applyBorder="1" applyAlignment="1" applyProtection="1">
      <alignment vertical="center"/>
    </xf>
    <xf numFmtId="167" fontId="0" fillId="19" borderId="194" xfId="13" applyNumberFormat="1" applyFont="1" applyFill="1" applyBorder="1" applyAlignment="1" applyProtection="1">
      <alignment vertical="center"/>
    </xf>
    <xf numFmtId="167" fontId="0" fillId="19" borderId="195" xfId="13" applyNumberFormat="1" applyFont="1" applyFill="1" applyBorder="1" applyAlignment="1" applyProtection="1">
      <alignment vertical="center"/>
    </xf>
    <xf numFmtId="167" fontId="13" fillId="19" borderId="172" xfId="13" applyNumberFormat="1" applyFont="1" applyFill="1" applyBorder="1" applyAlignment="1" applyProtection="1">
      <alignment vertical="center"/>
    </xf>
    <xf numFmtId="167" fontId="13" fillId="0" borderId="196" xfId="13" applyNumberFormat="1" applyFont="1" applyFill="1" applyBorder="1" applyAlignment="1" applyProtection="1">
      <alignment vertical="center"/>
    </xf>
    <xf numFmtId="0" fontId="13" fillId="15" borderId="197" xfId="0" applyFont="1" applyFill="1" applyBorder="1" applyAlignment="1" applyProtection="1">
      <alignment horizontal="center" vertical="center"/>
    </xf>
    <xf numFmtId="167" fontId="23" fillId="15" borderId="198" xfId="13" applyNumberFormat="1" applyFont="1" applyFill="1" applyBorder="1" applyAlignment="1" applyProtection="1">
      <alignment vertical="center"/>
    </xf>
    <xf numFmtId="167" fontId="23" fillId="15" borderId="199" xfId="13" applyNumberFormat="1" applyFont="1" applyFill="1" applyBorder="1" applyAlignment="1" applyProtection="1">
      <alignment vertical="center"/>
    </xf>
    <xf numFmtId="167" fontId="23" fillId="15" borderId="200" xfId="13" applyNumberFormat="1" applyFont="1" applyFill="1" applyBorder="1" applyAlignment="1" applyProtection="1">
      <alignment vertical="center"/>
    </xf>
    <xf numFmtId="167" fontId="13" fillId="40" borderId="201" xfId="13" applyNumberFormat="1" applyFont="1" applyFill="1" applyBorder="1" applyAlignment="1" applyProtection="1">
      <alignment horizontal="right" vertical="center"/>
    </xf>
    <xf numFmtId="167" fontId="13" fillId="40" borderId="202" xfId="13" applyNumberFormat="1" applyFont="1" applyFill="1" applyBorder="1" applyAlignment="1" applyProtection="1">
      <alignment vertical="center"/>
    </xf>
    <xf numFmtId="167" fontId="13" fillId="40" borderId="141" xfId="13" applyNumberFormat="1" applyFont="1" applyFill="1" applyBorder="1" applyAlignment="1" applyProtection="1">
      <alignment horizontal="right" vertical="center"/>
    </xf>
    <xf numFmtId="0" fontId="0" fillId="0" borderId="158" xfId="0" applyFont="1" applyFill="1" applyBorder="1" applyAlignment="1" applyProtection="1">
      <alignment horizontal="left" vertical="center"/>
    </xf>
    <xf numFmtId="0" fontId="0" fillId="0" borderId="160" xfId="0" applyFont="1" applyFill="1" applyBorder="1" applyAlignment="1" applyProtection="1">
      <alignment horizontal="left" vertical="center"/>
    </xf>
    <xf numFmtId="169" fontId="0" fillId="46" borderId="128" xfId="13" applyNumberFormat="1" applyFont="1" applyFill="1" applyBorder="1" applyAlignment="1" applyProtection="1">
      <alignment horizontal="center" vertical="center"/>
    </xf>
    <xf numFmtId="169" fontId="0" fillId="12" borderId="135" xfId="13" applyNumberFormat="1" applyFont="1" applyFill="1" applyBorder="1" applyAlignment="1" applyProtection="1">
      <alignment horizontal="center" vertical="center"/>
      <protection locked="0"/>
    </xf>
    <xf numFmtId="169" fontId="0" fillId="46" borderId="133" xfId="13" applyNumberFormat="1" applyFont="1" applyFill="1" applyBorder="1" applyAlignment="1" applyProtection="1">
      <alignment horizontal="center" vertical="center"/>
    </xf>
    <xf numFmtId="169" fontId="0" fillId="46" borderId="126" xfId="13" applyNumberFormat="1" applyFont="1" applyFill="1" applyBorder="1" applyAlignment="1" applyProtection="1">
      <alignment horizontal="center" vertical="center"/>
    </xf>
    <xf numFmtId="177" fontId="0" fillId="29" borderId="128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6" fontId="0" fillId="0" borderId="138" xfId="13" applyNumberFormat="1" applyFont="1" applyFill="1" applyBorder="1" applyAlignment="1" applyProtection="1">
      <alignment vertical="center"/>
    </xf>
    <xf numFmtId="167" fontId="0" fillId="29" borderId="128" xfId="13" applyNumberFormat="1" applyFont="1" applyFill="1" applyBorder="1" applyAlignment="1" applyProtection="1">
      <alignment vertical="center"/>
    </xf>
    <xf numFmtId="167" fontId="0" fillId="29" borderId="129" xfId="13" applyNumberFormat="1" applyFont="1" applyFill="1" applyBorder="1" applyAlignment="1" applyProtection="1">
      <alignment vertical="center"/>
    </xf>
    <xf numFmtId="167" fontId="0" fillId="29" borderId="135" xfId="13" applyNumberFormat="1" applyFont="1" applyFill="1" applyBorder="1" applyAlignment="1" applyProtection="1">
      <alignment vertical="center"/>
    </xf>
    <xf numFmtId="167" fontId="0" fillId="29" borderId="133" xfId="13" applyNumberFormat="1" applyFont="1" applyFill="1" applyBorder="1" applyAlignment="1" applyProtection="1">
      <alignment vertical="center"/>
    </xf>
    <xf numFmtId="167" fontId="0" fillId="29" borderId="134" xfId="13" applyNumberFormat="1" applyFont="1" applyFill="1" applyBorder="1" applyAlignment="1" applyProtection="1">
      <alignment vertical="center"/>
    </xf>
    <xf numFmtId="167" fontId="0" fillId="37" borderId="128" xfId="13" applyNumberFormat="1" applyFont="1" applyFill="1" applyBorder="1" applyAlignment="1" applyProtection="1">
      <alignment vertical="center"/>
    </xf>
    <xf numFmtId="167" fontId="0" fillId="37" borderId="135" xfId="13" applyNumberFormat="1" applyFont="1" applyFill="1" applyBorder="1" applyAlignment="1" applyProtection="1">
      <alignment vertical="center"/>
    </xf>
    <xf numFmtId="167" fontId="0" fillId="37" borderId="133" xfId="13" applyNumberFormat="1" applyFont="1" applyFill="1" applyBorder="1" applyAlignment="1" applyProtection="1">
      <alignment vertical="center"/>
    </xf>
    <xf numFmtId="167" fontId="0" fillId="0" borderId="133" xfId="13" applyNumberFormat="1" applyFont="1" applyFill="1" applyBorder="1" applyAlignment="1" applyProtection="1">
      <alignment vertical="center"/>
    </xf>
    <xf numFmtId="167" fontId="0" fillId="0" borderId="126" xfId="13" applyNumberFormat="1" applyFont="1" applyFill="1" applyBorder="1" applyAlignment="1" applyProtection="1">
      <alignment vertical="center"/>
    </xf>
    <xf numFmtId="169" fontId="0" fillId="0" borderId="128" xfId="0" applyNumberFormat="1" applyFont="1" applyFill="1" applyBorder="1" applyAlignment="1" applyProtection="1">
      <alignment horizontal="center" vertical="center"/>
    </xf>
    <xf numFmtId="169" fontId="0" fillId="0" borderId="129" xfId="0" applyNumberFormat="1" applyFont="1" applyFill="1" applyBorder="1" applyAlignment="1" applyProtection="1">
      <alignment horizontal="center" vertical="center"/>
    </xf>
    <xf numFmtId="169" fontId="0" fillId="0" borderId="135" xfId="0" applyNumberFormat="1" applyFont="1" applyFill="1" applyBorder="1" applyAlignment="1" applyProtection="1">
      <alignment horizontal="center" vertical="center"/>
    </xf>
    <xf numFmtId="169" fontId="0" fillId="0" borderId="133" xfId="0" applyNumberFormat="1" applyFont="1" applyFill="1" applyBorder="1" applyAlignment="1" applyProtection="1">
      <alignment horizontal="center" vertical="center"/>
    </xf>
    <xf numFmtId="169" fontId="0" fillId="0" borderId="134" xfId="0" applyNumberFormat="1" applyFont="1" applyFill="1" applyBorder="1" applyAlignment="1" applyProtection="1">
      <alignment horizontal="center" vertical="center"/>
    </xf>
    <xf numFmtId="167" fontId="13" fillId="35" borderId="205" xfId="0" applyNumberFormat="1" applyFont="1" applyFill="1" applyBorder="1" applyAlignment="1" applyProtection="1">
      <alignment horizontal="center" vertical="center" wrapText="1"/>
    </xf>
    <xf numFmtId="167" fontId="13" fillId="35" borderId="206" xfId="0" applyNumberFormat="1" applyFont="1" applyFill="1" applyBorder="1" applyAlignment="1" applyProtection="1">
      <alignment horizontal="center" vertical="center" wrapText="1"/>
    </xf>
    <xf numFmtId="167" fontId="13" fillId="35" borderId="207" xfId="0" applyNumberFormat="1" applyFont="1" applyFill="1" applyBorder="1" applyAlignment="1" applyProtection="1">
      <alignment horizontal="center" vertical="center" wrapText="1"/>
    </xf>
    <xf numFmtId="167" fontId="13" fillId="15" borderId="208" xfId="0" applyNumberFormat="1" applyFont="1" applyFill="1" applyBorder="1" applyAlignment="1" applyProtection="1">
      <alignment horizontal="center" vertical="center" wrapText="1"/>
    </xf>
    <xf numFmtId="167" fontId="13" fillId="15" borderId="206" xfId="0" applyNumberFormat="1" applyFont="1" applyFill="1" applyBorder="1" applyAlignment="1" applyProtection="1">
      <alignment horizontal="center" vertical="center" wrapText="1"/>
    </xf>
    <xf numFmtId="167" fontId="13" fillId="15" borderId="209" xfId="0" applyNumberFormat="1" applyFont="1" applyFill="1" applyBorder="1" applyAlignment="1" applyProtection="1">
      <alignment horizontal="center" vertical="center" wrapText="1"/>
    </xf>
    <xf numFmtId="0" fontId="13" fillId="15" borderId="205" xfId="0" applyFont="1" applyFill="1" applyBorder="1" applyAlignment="1" applyProtection="1">
      <alignment horizontal="center" vertical="center"/>
    </xf>
    <xf numFmtId="0" fontId="13" fillId="15" borderId="210" xfId="0" applyFont="1" applyFill="1" applyBorder="1" applyAlignment="1" applyProtection="1">
      <alignment horizontal="center" vertical="center"/>
    </xf>
    <xf numFmtId="167" fontId="0" fillId="29" borderId="158" xfId="13" applyNumberFormat="1" applyFont="1" applyFill="1" applyBorder="1" applyAlignment="1" applyProtection="1">
      <alignment vertical="center"/>
    </xf>
    <xf numFmtId="167" fontId="0" fillId="29" borderId="160" xfId="13" applyNumberFormat="1" applyFont="1" applyFill="1" applyBorder="1" applyAlignment="1" applyProtection="1">
      <alignment vertical="center"/>
    </xf>
    <xf numFmtId="167" fontId="14" fillId="0" borderId="64" xfId="13" applyNumberFormat="1" applyFont="1" applyFill="1" applyBorder="1" applyAlignment="1" applyProtection="1">
      <alignment vertical="center"/>
    </xf>
    <xf numFmtId="167" fontId="13" fillId="40" borderId="136" xfId="13" applyNumberFormat="1" applyFont="1" applyFill="1" applyBorder="1" applyAlignment="1" applyProtection="1">
      <alignment vertical="center"/>
    </xf>
    <xf numFmtId="167" fontId="13" fillId="40" borderId="201" xfId="13" applyNumberFormat="1" applyFont="1" applyFill="1" applyBorder="1" applyAlignment="1" applyProtection="1">
      <alignment vertical="center"/>
    </xf>
    <xf numFmtId="167" fontId="13" fillId="40" borderId="152" xfId="13" applyNumberFormat="1" applyFont="1" applyFill="1" applyBorder="1" applyAlignment="1" applyProtection="1">
      <alignment vertical="center"/>
    </xf>
    <xf numFmtId="172" fontId="0" fillId="0" borderId="140" xfId="12" applyNumberFormat="1" applyFont="1" applyFill="1" applyBorder="1" applyAlignment="1" applyProtection="1">
      <alignment vertical="center"/>
    </xf>
    <xf numFmtId="167" fontId="23" fillId="32" borderId="212" xfId="13" applyNumberFormat="1" applyFont="1" applyFill="1" applyBorder="1" applyAlignment="1" applyProtection="1">
      <alignment vertical="center" wrapText="1"/>
    </xf>
    <xf numFmtId="167" fontId="23" fillId="32" borderId="213" xfId="13" applyNumberFormat="1" applyFont="1" applyFill="1" applyBorder="1" applyAlignment="1" applyProtection="1">
      <alignment vertical="center" wrapText="1"/>
    </xf>
    <xf numFmtId="167" fontId="23" fillId="32" borderId="214" xfId="13" applyNumberFormat="1" applyFont="1" applyFill="1" applyBorder="1" applyAlignment="1" applyProtection="1">
      <alignment vertical="center" wrapText="1"/>
    </xf>
    <xf numFmtId="167" fontId="23" fillId="32" borderId="60" xfId="13" applyNumberFormat="1" applyFont="1" applyFill="1" applyBorder="1" applyAlignment="1" applyProtection="1">
      <alignment vertical="center" wrapText="1"/>
    </xf>
    <xf numFmtId="167" fontId="23" fillId="32" borderId="61" xfId="13" applyNumberFormat="1" applyFont="1" applyFill="1" applyBorder="1" applyAlignment="1" applyProtection="1">
      <alignment vertical="center" wrapText="1"/>
    </xf>
    <xf numFmtId="167" fontId="23" fillId="32" borderId="65" xfId="13" applyNumberFormat="1" applyFont="1" applyFill="1" applyBorder="1" applyAlignment="1" applyProtection="1">
      <alignment vertical="center" wrapText="1"/>
    </xf>
    <xf numFmtId="176" fontId="24" fillId="26" borderId="89" xfId="0" applyNumberFormat="1" applyFont="1" applyFill="1" applyBorder="1" applyAlignment="1" applyProtection="1">
      <alignment horizontal="right" vertical="center"/>
    </xf>
    <xf numFmtId="9" fontId="0" fillId="12" borderId="136" xfId="0" applyNumberFormat="1" applyFont="1" applyFill="1" applyBorder="1" applyAlignment="1" applyProtection="1">
      <alignment horizontal="center" vertical="center"/>
      <protection locked="0"/>
    </xf>
    <xf numFmtId="176" fontId="0" fillId="0" borderId="202" xfId="0" applyNumberFormat="1" applyFont="1" applyFill="1" applyBorder="1" applyAlignment="1" applyProtection="1">
      <alignment horizontal="right" vertical="center"/>
    </xf>
    <xf numFmtId="176" fontId="0" fillId="0" borderId="152" xfId="0" applyNumberFormat="1" applyFont="1" applyFill="1" applyBorder="1" applyAlignment="1" applyProtection="1">
      <alignment horizontal="right" vertical="center"/>
    </xf>
    <xf numFmtId="168" fontId="0" fillId="12" borderId="215" xfId="16" applyFont="1" applyFill="1" applyBorder="1" applyAlignment="1" applyProtection="1">
      <alignment horizontal="center" vertical="center"/>
      <protection locked="0"/>
    </xf>
    <xf numFmtId="168" fontId="15" fillId="19" borderId="60" xfId="16" applyFont="1" applyFill="1" applyBorder="1" applyAlignment="1" applyProtection="1">
      <alignment horizontal="center" vertical="center"/>
    </xf>
    <xf numFmtId="176" fontId="24" fillId="26" borderId="62" xfId="0" applyNumberFormat="1" applyFont="1" applyFill="1" applyBorder="1" applyAlignment="1" applyProtection="1">
      <alignment horizontal="right" vertical="center"/>
    </xf>
    <xf numFmtId="0" fontId="0" fillId="46" borderId="128" xfId="0" applyFont="1" applyFill="1" applyBorder="1" applyAlignment="1" applyProtection="1">
      <alignment horizontal="left" vertical="center"/>
    </xf>
    <xf numFmtId="177" fontId="0" fillId="46" borderId="128" xfId="13" applyNumberFormat="1" applyFont="1" applyFill="1" applyBorder="1" applyAlignment="1" applyProtection="1">
      <alignment vertical="center"/>
    </xf>
    <xf numFmtId="169" fontId="0" fillId="12" borderId="108" xfId="13" applyNumberFormat="1" applyFont="1" applyFill="1" applyBorder="1" applyAlignment="1" applyProtection="1">
      <alignment horizontal="center" vertical="center"/>
      <protection locked="0"/>
    </xf>
    <xf numFmtId="169" fontId="0" fillId="46" borderId="216" xfId="13" applyNumberFormat="1" applyFont="1" applyFill="1" applyBorder="1" applyAlignment="1" applyProtection="1">
      <alignment horizontal="center" vertical="center"/>
    </xf>
    <xf numFmtId="177" fontId="0" fillId="29" borderId="108" xfId="13" applyNumberFormat="1" applyFont="1" applyFill="1" applyBorder="1" applyAlignment="1" applyProtection="1">
      <alignment vertical="center"/>
    </xf>
    <xf numFmtId="0" fontId="0" fillId="46" borderId="217" xfId="0" applyFont="1" applyFill="1" applyBorder="1" applyAlignment="1" applyProtection="1">
      <alignment horizontal="left" vertical="center"/>
    </xf>
    <xf numFmtId="177" fontId="0" fillId="46" borderId="217" xfId="13" applyNumberFormat="1" applyFont="1" applyFill="1" applyBorder="1" applyAlignment="1" applyProtection="1">
      <alignment vertical="center"/>
    </xf>
    <xf numFmtId="178" fontId="0" fillId="12" borderId="217" xfId="13" applyNumberFormat="1" applyFont="1" applyFill="1" applyBorder="1" applyAlignment="1" applyProtection="1">
      <alignment horizontal="center" vertical="center"/>
      <protection locked="0"/>
    </xf>
    <xf numFmtId="167" fontId="23" fillId="32" borderId="62" xfId="13" applyNumberFormat="1" applyFont="1" applyFill="1" applyBorder="1" applyAlignment="1" applyProtection="1">
      <alignment vertical="center" wrapText="1"/>
    </xf>
    <xf numFmtId="167" fontId="13" fillId="40" borderId="215" xfId="13" applyNumberFormat="1" applyFont="1" applyFill="1" applyBorder="1" applyAlignment="1" applyProtection="1">
      <alignment horizontal="right" vertical="center"/>
    </xf>
    <xf numFmtId="167" fontId="23" fillId="32" borderId="218" xfId="13" applyNumberFormat="1" applyFont="1" applyFill="1" applyBorder="1" applyAlignment="1" applyProtection="1">
      <alignment vertical="center" wrapText="1"/>
    </xf>
    <xf numFmtId="167" fontId="13" fillId="35" borderId="226" xfId="0" applyNumberFormat="1" applyFont="1" applyFill="1" applyBorder="1" applyAlignment="1" applyProtection="1">
      <alignment horizontal="center" vertical="center" wrapText="1"/>
    </xf>
    <xf numFmtId="167" fontId="13" fillId="35" borderId="227" xfId="0" applyNumberFormat="1" applyFont="1" applyFill="1" applyBorder="1" applyAlignment="1" applyProtection="1">
      <alignment horizontal="center" vertical="center" wrapText="1"/>
    </xf>
    <xf numFmtId="167" fontId="13" fillId="35" borderId="228" xfId="0" applyNumberFormat="1" applyFont="1" applyFill="1" applyBorder="1" applyAlignment="1" applyProtection="1">
      <alignment horizontal="center" vertical="center" wrapText="1"/>
    </xf>
    <xf numFmtId="167" fontId="13" fillId="15" borderId="226" xfId="0" applyNumberFormat="1" applyFont="1" applyFill="1" applyBorder="1" applyAlignment="1" applyProtection="1">
      <alignment horizontal="center" vertical="center" wrapText="1"/>
    </xf>
    <xf numFmtId="167" fontId="13" fillId="15" borderId="227" xfId="0" applyNumberFormat="1" applyFont="1" applyFill="1" applyBorder="1" applyAlignment="1" applyProtection="1">
      <alignment horizontal="center" vertical="center" wrapText="1"/>
    </xf>
    <xf numFmtId="167" fontId="13" fillId="15" borderId="228" xfId="0" applyNumberFormat="1" applyFont="1" applyFill="1" applyBorder="1" applyAlignment="1" applyProtection="1">
      <alignment horizontal="center" vertical="center" wrapText="1"/>
    </xf>
    <xf numFmtId="167" fontId="13" fillId="15" borderId="229" xfId="0" applyNumberFormat="1" applyFont="1" applyFill="1" applyBorder="1" applyAlignment="1" applyProtection="1">
      <alignment horizontal="center" vertical="center" wrapText="1"/>
    </xf>
    <xf numFmtId="167" fontId="13" fillId="15" borderId="230" xfId="0" applyNumberFormat="1" applyFont="1" applyFill="1" applyBorder="1" applyAlignment="1" applyProtection="1">
      <alignment horizontal="center" vertical="center" wrapText="1"/>
    </xf>
    <xf numFmtId="167" fontId="13" fillId="15" borderId="231" xfId="0" applyNumberFormat="1" applyFont="1" applyFill="1" applyBorder="1" applyAlignment="1" applyProtection="1">
      <alignment horizontal="center" vertical="center" wrapText="1"/>
    </xf>
    <xf numFmtId="167" fontId="0" fillId="29" borderId="108" xfId="13" applyNumberFormat="1" applyFont="1" applyFill="1" applyBorder="1" applyAlignment="1" applyProtection="1">
      <alignment vertical="center"/>
    </xf>
    <xf numFmtId="167" fontId="0" fillId="29" borderId="216" xfId="13" applyNumberFormat="1" applyFont="1" applyFill="1" applyBorder="1" applyAlignment="1" applyProtection="1">
      <alignment vertical="center"/>
    </xf>
    <xf numFmtId="167" fontId="0" fillId="37" borderId="108" xfId="13" applyNumberFormat="1" applyFont="1" applyFill="1" applyBorder="1" applyAlignment="1" applyProtection="1">
      <alignment vertical="center"/>
    </xf>
    <xf numFmtId="167" fontId="0" fillId="0" borderId="216" xfId="13" applyNumberFormat="1" applyFont="1" applyFill="1" applyBorder="1" applyAlignment="1" applyProtection="1">
      <alignment vertical="center"/>
    </xf>
    <xf numFmtId="169" fontId="0" fillId="0" borderId="108" xfId="0" applyNumberFormat="1" applyFont="1" applyFill="1" applyBorder="1" applyAlignment="1" applyProtection="1">
      <alignment horizontal="center" vertical="center"/>
    </xf>
    <xf numFmtId="167" fontId="0" fillId="0" borderId="232" xfId="13" applyNumberFormat="1" applyFont="1" applyFill="1" applyBorder="1" applyAlignment="1" applyProtection="1">
      <alignment vertical="center"/>
    </xf>
    <xf numFmtId="167" fontId="0" fillId="0" borderId="147" xfId="13" applyNumberFormat="1" applyFont="1" applyFill="1" applyBorder="1" applyAlignment="1" applyProtection="1">
      <alignment vertical="center"/>
    </xf>
    <xf numFmtId="167" fontId="0" fillId="37" borderId="129" xfId="13" applyNumberFormat="1" applyFont="1" applyFill="1" applyBorder="1" applyAlignment="1" applyProtection="1">
      <alignment vertical="center"/>
    </xf>
    <xf numFmtId="167" fontId="0" fillId="37" borderId="134" xfId="13" applyNumberFormat="1" applyFont="1" applyFill="1" applyBorder="1" applyAlignment="1" applyProtection="1">
      <alignment vertical="center"/>
    </xf>
    <xf numFmtId="166" fontId="0" fillId="0" borderId="233" xfId="13" applyNumberFormat="1" applyFont="1" applyFill="1" applyBorder="1" applyAlignment="1" applyProtection="1">
      <alignment vertical="center"/>
    </xf>
    <xf numFmtId="179" fontId="14" fillId="37" borderId="108" xfId="16" applyNumberFormat="1" applyFill="1" applyBorder="1" applyAlignment="1" applyProtection="1">
      <alignment horizontal="center" vertical="center"/>
    </xf>
    <xf numFmtId="166" fontId="0" fillId="0" borderId="234" xfId="13" applyNumberFormat="1" applyFont="1" applyFill="1" applyBorder="1" applyAlignment="1" applyProtection="1">
      <alignment vertical="center"/>
    </xf>
    <xf numFmtId="167" fontId="0" fillId="49" borderId="130" xfId="13" applyNumberFormat="1" applyFont="1" applyFill="1" applyBorder="1" applyAlignment="1" applyProtection="1">
      <alignment vertical="center"/>
      <protection locked="0"/>
    </xf>
    <xf numFmtId="167" fontId="19" fillId="49" borderId="130" xfId="13" applyNumberFormat="1" applyFont="1" applyFill="1" applyBorder="1" applyAlignment="1" applyProtection="1">
      <alignment vertical="center"/>
      <protection locked="0"/>
    </xf>
    <xf numFmtId="175" fontId="19" fillId="49" borderId="130" xfId="12" applyNumberFormat="1" applyFont="1" applyFill="1" applyBorder="1" applyAlignment="1" applyProtection="1">
      <alignment vertical="center"/>
      <protection locked="0"/>
    </xf>
    <xf numFmtId="167" fontId="11" fillId="23" borderId="130" xfId="13" applyNumberFormat="1" applyFont="1" applyFill="1" applyBorder="1" applyAlignment="1">
      <alignment horizontal="center" vertical="center"/>
    </xf>
    <xf numFmtId="167" fontId="11" fillId="24" borderId="130" xfId="13" applyNumberFormat="1" applyFont="1" applyFill="1" applyBorder="1" applyAlignment="1">
      <alignment vertical="center"/>
    </xf>
    <xf numFmtId="167" fontId="11" fillId="20" borderId="130" xfId="13" applyNumberFormat="1" applyFont="1" applyFill="1" applyBorder="1" applyAlignment="1">
      <alignment horizontal="center" vertical="center"/>
    </xf>
    <xf numFmtId="167" fontId="11" fillId="22" borderId="130" xfId="13" applyNumberFormat="1" applyFont="1" applyFill="1" applyBorder="1" applyAlignment="1">
      <alignment vertical="center"/>
    </xf>
    <xf numFmtId="167" fontId="0" fillId="47" borderId="130" xfId="13" applyNumberFormat="1" applyFont="1" applyFill="1" applyBorder="1" applyAlignment="1" applyProtection="1">
      <alignment vertical="center"/>
    </xf>
    <xf numFmtId="180" fontId="14" fillId="47" borderId="130" xfId="13" applyNumberFormat="1" applyFill="1" applyBorder="1" applyProtection="1"/>
    <xf numFmtId="0" fontId="13" fillId="21" borderId="235" xfId="0" applyFont="1" applyFill="1" applyBorder="1" applyAlignment="1">
      <alignment horizontal="center" vertical="center"/>
    </xf>
    <xf numFmtId="0" fontId="11" fillId="23" borderId="236" xfId="0" applyFont="1" applyFill="1" applyBorder="1" applyAlignment="1">
      <alignment horizontal="left" vertical="center"/>
    </xf>
    <xf numFmtId="0" fontId="13" fillId="20" borderId="168" xfId="0" applyFont="1" applyFill="1" applyBorder="1" applyAlignment="1">
      <alignment horizontal="center" vertical="center" wrapText="1"/>
    </xf>
    <xf numFmtId="0" fontId="11" fillId="20" borderId="236" xfId="0" applyFont="1" applyFill="1" applyBorder="1" applyAlignment="1">
      <alignment horizontal="left" vertical="center"/>
    </xf>
    <xf numFmtId="1" fontId="0" fillId="0" borderId="168" xfId="0" applyNumberFormat="1" applyBorder="1" applyAlignment="1">
      <alignment horizontal="center" vertical="center" wrapText="1"/>
    </xf>
    <xf numFmtId="174" fontId="19" fillId="0" borderId="236" xfId="0" applyNumberFormat="1" applyFont="1" applyBorder="1" applyAlignment="1">
      <alignment horizontal="left"/>
    </xf>
    <xf numFmtId="167" fontId="0" fillId="46" borderId="130" xfId="13" applyNumberFormat="1" applyFont="1" applyFill="1" applyBorder="1" applyAlignment="1">
      <alignment vertical="center"/>
    </xf>
    <xf numFmtId="167" fontId="19" fillId="1" borderId="130" xfId="13" applyNumberFormat="1" applyFont="1" applyFill="1" applyBorder="1" applyAlignment="1">
      <alignment vertical="center"/>
    </xf>
    <xf numFmtId="175" fontId="19" fillId="1" borderId="130" xfId="12" applyNumberFormat="1" applyFont="1" applyFill="1" applyBorder="1" applyAlignment="1">
      <alignment vertical="center"/>
    </xf>
    <xf numFmtId="1" fontId="0" fillId="0" borderId="167" xfId="0" applyNumberFormat="1" applyBorder="1" applyAlignment="1">
      <alignment horizontal="center"/>
    </xf>
    <xf numFmtId="1" fontId="0" fillId="0" borderId="171" xfId="0" applyNumberFormat="1" applyBorder="1"/>
    <xf numFmtId="174" fontId="31" fillId="0" borderId="236" xfId="0" applyNumberFormat="1" applyFont="1" applyBorder="1" applyAlignment="1">
      <alignment horizontal="left"/>
    </xf>
    <xf numFmtId="1" fontId="0" fillId="44" borderId="168" xfId="0" applyNumberFormat="1" applyFill="1" applyBorder="1" applyAlignment="1">
      <alignment horizontal="center" vertical="center" wrapText="1"/>
    </xf>
    <xf numFmtId="1" fontId="0" fillId="0" borderId="85" xfId="0" applyNumberFormat="1" applyBorder="1" applyAlignment="1">
      <alignment horizontal="center" vertical="center" wrapText="1"/>
    </xf>
    <xf numFmtId="174" fontId="19" fillId="0" borderId="237" xfId="0" applyNumberFormat="1" applyFont="1" applyBorder="1" applyAlignment="1">
      <alignment horizontal="left"/>
    </xf>
    <xf numFmtId="0" fontId="13" fillId="31" borderId="238" xfId="0" applyFont="1" applyFill="1" applyBorder="1" applyAlignment="1">
      <alignment horizontal="center" vertical="center" wrapText="1"/>
    </xf>
    <xf numFmtId="0" fontId="13" fillId="32" borderId="239" xfId="0" applyFont="1" applyFill="1" applyBorder="1" applyAlignment="1">
      <alignment vertical="center"/>
    </xf>
    <xf numFmtId="166" fontId="13" fillId="32" borderId="130" xfId="13" applyNumberFormat="1" applyFont="1" applyFill="1" applyBorder="1" applyAlignment="1">
      <alignment vertical="center"/>
    </xf>
    <xf numFmtId="166" fontId="13" fillId="33" borderId="130" xfId="13" applyNumberFormat="1" applyFont="1" applyFill="1" applyBorder="1" applyAlignment="1">
      <alignment vertical="center"/>
    </xf>
    <xf numFmtId="167" fontId="0" fillId="0" borderId="117" xfId="0" applyNumberFormat="1" applyFill="1" applyBorder="1" applyAlignment="1" applyProtection="1">
      <alignment vertical="center"/>
    </xf>
    <xf numFmtId="0" fontId="13" fillId="12" borderId="130" xfId="0" applyFont="1" applyFill="1" applyBorder="1" applyAlignment="1" applyProtection="1">
      <alignment horizontal="center" vertical="center"/>
    </xf>
    <xf numFmtId="167" fontId="13" fillId="51" borderId="130" xfId="13" applyNumberFormat="1" applyFont="1" applyFill="1" applyBorder="1" applyAlignment="1" applyProtection="1">
      <alignment horizontal="center" vertical="center"/>
    </xf>
    <xf numFmtId="0" fontId="26" fillId="11" borderId="0" xfId="0" applyFont="1" applyFill="1" applyBorder="1" applyAlignment="1" applyProtection="1">
      <alignment horizontal="left" vertical="center" indent="2"/>
    </xf>
    <xf numFmtId="0" fontId="13" fillId="0" borderId="0" xfId="0" applyFont="1" applyFill="1" applyBorder="1" applyAlignment="1" applyProtection="1">
      <alignment horizontal="center" vertical="center"/>
    </xf>
    <xf numFmtId="0" fontId="34" fillId="52" borderId="240" xfId="31" applyFont="1" applyFill="1" applyBorder="1" applyAlignment="1">
      <alignment horizontal="center" vertical="center"/>
    </xf>
    <xf numFmtId="0" fontId="34" fillId="53" borderId="240" xfId="31" applyFont="1" applyFill="1" applyBorder="1" applyAlignment="1">
      <alignment horizontal="center" vertical="center" wrapText="1"/>
    </xf>
    <xf numFmtId="0" fontId="1" fillId="44" borderId="0" xfId="31" applyFill="1"/>
    <xf numFmtId="0" fontId="34" fillId="44" borderId="0" xfId="31" applyFont="1" applyFill="1" applyAlignment="1">
      <alignment horizontal="right"/>
    </xf>
    <xf numFmtId="185" fontId="34" fillId="44" borderId="0" xfId="31" applyNumberFormat="1" applyFont="1" applyFill="1"/>
    <xf numFmtId="0" fontId="1" fillId="44" borderId="0" xfId="31" applyFill="1" applyAlignment="1">
      <alignment horizontal="left" indent="2"/>
    </xf>
    <xf numFmtId="185" fontId="1" fillId="44" borderId="0" xfId="31" applyNumberFormat="1" applyFill="1"/>
    <xf numFmtId="0" fontId="34" fillId="50" borderId="93" xfId="31" applyFont="1" applyFill="1" applyBorder="1" applyAlignment="1">
      <alignment horizontal="left" indent="2"/>
    </xf>
    <xf numFmtId="185" fontId="34" fillId="50" borderId="93" xfId="31" applyNumberFormat="1" applyFont="1" applyFill="1" applyBorder="1"/>
    <xf numFmtId="1" fontId="35" fillId="44" borderId="240" xfId="32" applyNumberFormat="1" applyFont="1" applyFill="1" applyBorder="1" applyAlignment="1">
      <alignment horizontal="center" vertical="center"/>
    </xf>
    <xf numFmtId="1" fontId="35" fillId="44" borderId="0" xfId="32" applyNumberFormat="1" applyFont="1" applyFill="1" applyBorder="1" applyAlignment="1">
      <alignment horizontal="center" vertical="center"/>
    </xf>
    <xf numFmtId="0" fontId="34" fillId="47" borderId="0" xfId="31" applyFont="1" applyFill="1" applyAlignment="1">
      <alignment horizontal="left" vertical="center" indent="1"/>
    </xf>
    <xf numFmtId="178" fontId="0" fillId="28" borderId="89" xfId="0" applyNumberFormat="1" applyFont="1" applyFill="1" applyBorder="1" applyProtection="1"/>
    <xf numFmtId="0" fontId="26" fillId="11" borderId="0" xfId="0" applyFont="1" applyFill="1" applyBorder="1" applyAlignment="1" applyProtection="1">
      <alignment vertical="center"/>
    </xf>
    <xf numFmtId="177" fontId="0" fillId="12" borderId="242" xfId="13" applyNumberFormat="1" applyFont="1" applyFill="1" applyBorder="1" applyAlignment="1" applyProtection="1">
      <alignment vertical="center"/>
      <protection locked="0"/>
    </xf>
    <xf numFmtId="176" fontId="0" fillId="29" borderId="140" xfId="0" applyNumberFormat="1" applyFont="1" applyFill="1" applyBorder="1" applyAlignment="1" applyProtection="1">
      <alignment horizontal="right" vertical="center"/>
    </xf>
    <xf numFmtId="176" fontId="0" fillId="29" borderId="126" xfId="0" applyNumberFormat="1" applyFont="1" applyFill="1" applyBorder="1" applyAlignment="1" applyProtection="1">
      <alignment horizontal="right" vertical="center"/>
    </xf>
    <xf numFmtId="0" fontId="0" fillId="12" borderId="242" xfId="0" applyFont="1" applyFill="1" applyBorder="1" applyAlignment="1" applyProtection="1">
      <alignment horizontal="left" vertical="center"/>
      <protection locked="0"/>
    </xf>
    <xf numFmtId="176" fontId="0" fillId="29" borderId="142" xfId="0" applyNumberFormat="1" applyFont="1" applyFill="1" applyBorder="1" applyAlignment="1" applyProtection="1">
      <alignment horizontal="right" vertical="center"/>
    </xf>
    <xf numFmtId="177" fontId="13" fillId="47" borderId="89" xfId="0" applyNumberFormat="1" applyFont="1" applyFill="1" applyBorder="1" applyProtection="1"/>
    <xf numFmtId="178" fontId="13" fillId="29" borderId="219" xfId="0" applyNumberFormat="1" applyFont="1" applyFill="1" applyBorder="1" applyAlignment="1" applyProtection="1">
      <alignment vertical="center"/>
    </xf>
    <xf numFmtId="178" fontId="13" fillId="29" borderId="83" xfId="0" applyNumberFormat="1" applyFont="1" applyFill="1" applyBorder="1" applyAlignment="1" applyProtection="1">
      <alignment vertical="center"/>
    </xf>
    <xf numFmtId="178" fontId="0" fillId="12" borderId="59" xfId="13" applyNumberFormat="1" applyFont="1" applyFill="1" applyBorder="1" applyAlignment="1" applyProtection="1">
      <alignment horizontal="center" vertical="center"/>
      <protection locked="0"/>
    </xf>
    <xf numFmtId="178" fontId="0" fillId="12" borderId="129" xfId="13" applyNumberFormat="1" applyFont="1" applyFill="1" applyBorder="1" applyAlignment="1" applyProtection="1">
      <alignment horizontal="center" vertical="center"/>
      <protection locked="0"/>
    </xf>
    <xf numFmtId="178" fontId="0" fillId="12" borderId="111" xfId="13" applyNumberFormat="1" applyFont="1" applyFill="1" applyBorder="1" applyAlignment="1" applyProtection="1">
      <alignment horizontal="center" vertical="center"/>
      <protection locked="0"/>
    </xf>
    <xf numFmtId="178" fontId="0" fillId="12" borderId="151" xfId="13" applyNumberFormat="1" applyFont="1" applyFill="1" applyBorder="1" applyAlignment="1" applyProtection="1">
      <alignment horizontal="center" vertical="center"/>
      <protection locked="0"/>
    </xf>
    <xf numFmtId="167" fontId="0" fillId="29" borderId="130" xfId="13" applyNumberFormat="1" applyFont="1" applyFill="1" applyBorder="1" applyAlignment="1" applyProtection="1">
      <alignment vertical="center"/>
    </xf>
    <xf numFmtId="175" fontId="19" fillId="29" borderId="130" xfId="12" applyNumberFormat="1" applyFont="1" applyFill="1" applyBorder="1" applyAlignment="1" applyProtection="1">
      <alignment vertical="center"/>
    </xf>
    <xf numFmtId="0" fontId="10" fillId="47" borderId="126" xfId="0" applyFont="1" applyFill="1" applyBorder="1" applyAlignment="1" applyProtection="1">
      <alignment horizontal="center" vertical="center"/>
    </xf>
    <xf numFmtId="176" fontId="0" fillId="0" borderId="216" xfId="0" applyNumberFormat="1" applyFont="1" applyFill="1" applyBorder="1" applyAlignment="1" applyProtection="1">
      <alignment horizontal="right" vertical="center"/>
    </xf>
    <xf numFmtId="9" fontId="0" fillId="26" borderId="158" xfId="0" applyNumberFormat="1" applyFont="1" applyFill="1" applyBorder="1" applyAlignment="1" applyProtection="1">
      <alignment horizontal="center" vertical="center"/>
    </xf>
    <xf numFmtId="9" fontId="0" fillId="26" borderId="159" xfId="0" applyNumberFormat="1" applyFont="1" applyFill="1" applyBorder="1" applyAlignment="1" applyProtection="1">
      <alignment horizontal="center" vertical="center"/>
    </xf>
    <xf numFmtId="9" fontId="0" fillId="26" borderId="160" xfId="0" applyNumberFormat="1" applyFont="1" applyFill="1" applyBorder="1" applyAlignment="1" applyProtection="1">
      <alignment horizontal="center" vertical="center"/>
    </xf>
    <xf numFmtId="0" fontId="0" fillId="12" borderId="242" xfId="0" applyFill="1" applyBorder="1" applyAlignment="1" applyProtection="1">
      <alignment horizontal="left" vertical="center"/>
      <protection locked="0"/>
    </xf>
    <xf numFmtId="0" fontId="0" fillId="12" borderId="130" xfId="0" applyFill="1" applyBorder="1" applyAlignment="1" applyProtection="1">
      <alignment horizontal="left" vertical="center"/>
      <protection locked="0"/>
    </xf>
    <xf numFmtId="177" fontId="0" fillId="50" borderId="242" xfId="13" applyNumberFormat="1" applyFont="1" applyFill="1" applyBorder="1" applyAlignment="1" applyProtection="1">
      <alignment vertical="center"/>
    </xf>
    <xf numFmtId="0" fontId="0" fillId="29" borderId="108" xfId="0" applyFont="1" applyFill="1" applyBorder="1" applyAlignment="1" applyProtection="1">
      <alignment horizontal="left" vertical="center"/>
    </xf>
    <xf numFmtId="0" fontId="0" fillId="29" borderId="135" xfId="0" applyFont="1" applyFill="1" applyBorder="1" applyAlignment="1" applyProtection="1">
      <alignment horizontal="left" vertical="center"/>
    </xf>
    <xf numFmtId="42" fontId="0" fillId="29" borderId="0" xfId="33" applyFont="1" applyFill="1" applyAlignment="1" applyProtection="1">
      <alignment vertical="center"/>
    </xf>
    <xf numFmtId="177" fontId="0" fillId="29" borderId="129" xfId="13" applyNumberFormat="1" applyFont="1" applyFill="1" applyBorder="1" applyAlignment="1">
      <alignment vertical="center"/>
    </xf>
    <xf numFmtId="177" fontId="0" fillId="29" borderId="134" xfId="13" applyNumberFormat="1" applyFont="1" applyFill="1" applyBorder="1" applyAlignment="1">
      <alignment vertical="center"/>
    </xf>
    <xf numFmtId="0" fontId="22" fillId="0" borderId="0" xfId="20" applyFont="1"/>
    <xf numFmtId="0" fontId="0" fillId="0" borderId="0" xfId="0" applyFont="1"/>
    <xf numFmtId="0" fontId="22" fillId="0" borderId="0" xfId="20"/>
    <xf numFmtId="0" fontId="22" fillId="0" borderId="0" xfId="20" applyBorder="1" applyAlignment="1" applyProtection="1">
      <alignment horizontal="left" vertical="center"/>
    </xf>
    <xf numFmtId="0" fontId="22" fillId="0" borderId="0" xfId="20" applyBorder="1" applyAlignment="1" applyProtection="1">
      <alignment horizontal="left" vertical="center" wrapText="1"/>
    </xf>
    <xf numFmtId="0" fontId="22" fillId="0" borderId="0" xfId="20" applyBorder="1" applyAlignment="1" applyProtection="1">
      <alignment horizontal="left" vertical="center" indent="2"/>
    </xf>
    <xf numFmtId="0" fontId="22" fillId="0" borderId="0" xfId="20" applyBorder="1" applyAlignment="1" applyProtection="1">
      <alignment vertical="center"/>
    </xf>
    <xf numFmtId="0" fontId="22" fillId="0" borderId="0" xfId="20" applyAlignment="1" applyProtection="1">
      <alignment horizontal="center"/>
    </xf>
    <xf numFmtId="0" fontId="0" fillId="0" borderId="183" xfId="0" applyFont="1" applyFill="1" applyBorder="1" applyAlignment="1" applyProtection="1">
      <alignment horizontal="center" vertical="center" wrapText="1"/>
    </xf>
    <xf numFmtId="0" fontId="0" fillId="0" borderId="85" xfId="0" applyFont="1" applyFill="1" applyBorder="1" applyAlignment="1" applyProtection="1">
      <alignment horizontal="center" vertical="center" wrapText="1"/>
    </xf>
    <xf numFmtId="0" fontId="0" fillId="0" borderId="179" xfId="0" applyFont="1" applyFill="1" applyBorder="1" applyAlignment="1" applyProtection="1">
      <alignment horizontal="center" vertical="center" wrapText="1"/>
    </xf>
    <xf numFmtId="167" fontId="23" fillId="32" borderId="174" xfId="0" applyNumberFormat="1" applyFont="1" applyFill="1" applyBorder="1" applyAlignment="1" applyProtection="1">
      <alignment horizontal="center" vertical="center"/>
    </xf>
    <xf numFmtId="0" fontId="24" fillId="0" borderId="186" xfId="0" applyFont="1" applyFill="1" applyBorder="1" applyAlignment="1" applyProtection="1">
      <alignment horizontal="center" vertical="center" wrapText="1"/>
    </xf>
    <xf numFmtId="0" fontId="24" fillId="0" borderId="139" xfId="0" applyFont="1" applyFill="1" applyBorder="1" applyAlignment="1" applyProtection="1">
      <alignment horizontal="center" vertical="center" wrapText="1"/>
    </xf>
    <xf numFmtId="0" fontId="24" fillId="0" borderId="57" xfId="0" applyFont="1" applyFill="1" applyBorder="1" applyAlignment="1" applyProtection="1">
      <alignment horizontal="center" vertical="center" wrapText="1"/>
    </xf>
    <xf numFmtId="167" fontId="23" fillId="32" borderId="115" xfId="0" applyNumberFormat="1" applyFont="1" applyFill="1" applyBorder="1" applyAlignment="1" applyProtection="1">
      <alignment horizontal="right" vertical="center"/>
    </xf>
    <xf numFmtId="167" fontId="23" fillId="32" borderId="174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0" fontId="24" fillId="12" borderId="3" xfId="0" applyFont="1" applyFill="1" applyBorder="1" applyAlignment="1" applyProtection="1">
      <alignment horizontal="center" vertical="center"/>
      <protection locked="0"/>
    </xf>
    <xf numFmtId="0" fontId="24" fillId="12" borderId="52" xfId="0" applyFont="1" applyFill="1" applyBorder="1" applyAlignment="1" applyProtection="1">
      <alignment horizontal="center" vertical="center"/>
      <protection locked="0"/>
    </xf>
    <xf numFmtId="0" fontId="24" fillId="12" borderId="4" xfId="0" applyFont="1" applyFill="1" applyBorder="1" applyAlignment="1" applyProtection="1">
      <alignment horizontal="center" vertical="center"/>
      <protection locked="0"/>
    </xf>
    <xf numFmtId="167" fontId="13" fillId="15" borderId="187" xfId="0" applyNumberFormat="1" applyFont="1" applyFill="1" applyBorder="1" applyAlignment="1" applyProtection="1">
      <alignment horizontal="center" vertical="center"/>
    </xf>
    <xf numFmtId="167" fontId="13" fillId="15" borderId="173" xfId="0" applyNumberFormat="1" applyFont="1" applyFill="1" applyBorder="1" applyAlignment="1" applyProtection="1">
      <alignment horizontal="center" vertical="center"/>
    </xf>
    <xf numFmtId="167" fontId="24" fillId="39" borderId="116" xfId="0" applyNumberFormat="1" applyFont="1" applyFill="1" applyBorder="1" applyAlignment="1" applyProtection="1">
      <alignment horizontal="center" vertical="center" wrapText="1"/>
    </xf>
    <xf numFmtId="167" fontId="24" fillId="39" borderId="118" xfId="0" applyNumberFormat="1" applyFont="1" applyFill="1" applyBorder="1" applyAlignment="1" applyProtection="1">
      <alignment horizontal="center" vertical="center" wrapText="1"/>
    </xf>
    <xf numFmtId="167" fontId="24" fillId="39" borderId="121" xfId="0" applyNumberFormat="1" applyFont="1" applyFill="1" applyBorder="1" applyAlignment="1" applyProtection="1">
      <alignment horizontal="center" vertical="center" wrapText="1"/>
    </xf>
    <xf numFmtId="167" fontId="25" fillId="34" borderId="116" xfId="0" applyNumberFormat="1" applyFont="1" applyFill="1" applyBorder="1" applyAlignment="1" applyProtection="1">
      <alignment horizontal="center" vertical="center" wrapText="1"/>
    </xf>
    <xf numFmtId="167" fontId="25" fillId="34" borderId="118" xfId="0" applyNumberFormat="1" applyFont="1" applyFill="1" applyBorder="1" applyAlignment="1" applyProtection="1">
      <alignment horizontal="center" vertical="center" wrapText="1"/>
    </xf>
    <xf numFmtId="167" fontId="25" fillId="34" borderId="12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indent="2"/>
    </xf>
    <xf numFmtId="0" fontId="13" fillId="15" borderId="184" xfId="0" applyFont="1" applyFill="1" applyBorder="1" applyAlignment="1" applyProtection="1">
      <alignment horizontal="center" vertical="center" wrapText="1"/>
    </xf>
    <xf numFmtId="0" fontId="13" fillId="15" borderId="185" xfId="0" applyFont="1" applyFill="1" applyBorder="1" applyAlignment="1" applyProtection="1">
      <alignment horizontal="center" vertical="center" wrapText="1"/>
    </xf>
    <xf numFmtId="0" fontId="13" fillId="15" borderId="181" xfId="0" applyFont="1" applyFill="1" applyBorder="1" applyAlignment="1" applyProtection="1">
      <alignment horizontal="center" vertical="center" wrapText="1"/>
    </xf>
    <xf numFmtId="0" fontId="13" fillId="15" borderId="182" xfId="0" applyFont="1" applyFill="1" applyBorder="1" applyAlignment="1" applyProtection="1">
      <alignment horizontal="center" vertical="center" wrapText="1"/>
    </xf>
    <xf numFmtId="167" fontId="0" fillId="9" borderId="158" xfId="13" applyNumberFormat="1" applyFont="1" applyFill="1" applyBorder="1" applyAlignment="1" applyProtection="1">
      <alignment horizontal="right" vertical="center"/>
    </xf>
    <xf numFmtId="167" fontId="0" fillId="9" borderId="159" xfId="13" applyNumberFormat="1" applyFont="1" applyFill="1" applyBorder="1" applyAlignment="1" applyProtection="1">
      <alignment horizontal="right" vertical="center"/>
    </xf>
    <xf numFmtId="167" fontId="28" fillId="45" borderId="189" xfId="0" applyNumberFormat="1" applyFont="1" applyFill="1" applyBorder="1" applyAlignment="1" applyProtection="1">
      <alignment horizontal="center" vertical="center" wrapText="1"/>
    </xf>
    <xf numFmtId="167" fontId="28" fillId="45" borderId="84" xfId="0" applyNumberFormat="1" applyFont="1" applyFill="1" applyBorder="1" applyAlignment="1" applyProtection="1">
      <alignment horizontal="center" vertical="center" wrapText="1"/>
    </xf>
    <xf numFmtId="167" fontId="18" fillId="34" borderId="86" xfId="0" applyNumberFormat="1" applyFont="1" applyFill="1" applyBorder="1" applyAlignment="1" applyProtection="1">
      <alignment horizontal="center" vertical="center" wrapText="1"/>
    </xf>
    <xf numFmtId="167" fontId="18" fillId="34" borderId="85" xfId="0" applyNumberFormat="1" applyFont="1" applyFill="1" applyBorder="1" applyAlignment="1" applyProtection="1">
      <alignment horizontal="center" vertical="center" wrapText="1"/>
    </xf>
    <xf numFmtId="167" fontId="18" fillId="34" borderId="24" xfId="0" applyNumberFormat="1" applyFont="1" applyFill="1" applyBorder="1" applyAlignment="1" applyProtection="1">
      <alignment horizontal="center" vertical="center" wrapText="1"/>
    </xf>
    <xf numFmtId="167" fontId="18" fillId="34" borderId="80" xfId="0" applyNumberFormat="1" applyFont="1" applyFill="1" applyBorder="1" applyAlignment="1" applyProtection="1">
      <alignment horizontal="center" vertical="center" wrapText="1"/>
    </xf>
    <xf numFmtId="167" fontId="18" fillId="34" borderId="145" xfId="0" applyNumberFormat="1" applyFont="1" applyFill="1" applyBorder="1" applyAlignment="1" applyProtection="1">
      <alignment horizontal="center" vertical="center" wrapText="1"/>
    </xf>
    <xf numFmtId="167" fontId="18" fillId="34" borderId="139" xfId="0" applyNumberFormat="1" applyFont="1" applyFill="1" applyBorder="1" applyAlignment="1" applyProtection="1">
      <alignment horizontal="center" vertical="center" wrapText="1"/>
    </xf>
    <xf numFmtId="0" fontId="23" fillId="0" borderId="137" xfId="0" applyFont="1" applyFill="1" applyBorder="1" applyAlignment="1" applyProtection="1">
      <alignment horizontal="center" vertical="center" wrapText="1"/>
    </xf>
    <xf numFmtId="0" fontId="23" fillId="0" borderId="204" xfId="0" applyFont="1" applyFill="1" applyBorder="1" applyAlignment="1" applyProtection="1">
      <alignment horizontal="center" vertical="center" wrapText="1"/>
    </xf>
    <xf numFmtId="0" fontId="24" fillId="13" borderId="156" xfId="0" applyFont="1" applyFill="1" applyBorder="1" applyAlignment="1" applyProtection="1">
      <alignment horizontal="center" vertical="center"/>
      <protection locked="0"/>
    </xf>
    <xf numFmtId="0" fontId="24" fillId="13" borderId="157" xfId="0" applyFont="1" applyFill="1" applyBorder="1" applyAlignment="1" applyProtection="1">
      <alignment horizontal="center" vertical="center"/>
      <protection locked="0"/>
    </xf>
    <xf numFmtId="167" fontId="25" fillId="34" borderId="49" xfId="0" applyNumberFormat="1" applyFont="1" applyFill="1" applyBorder="1" applyAlignment="1" applyProtection="1">
      <alignment horizontal="center" vertical="center" wrapText="1"/>
    </xf>
    <xf numFmtId="167" fontId="25" fillId="34" borderId="50" xfId="0" applyNumberFormat="1" applyFont="1" applyFill="1" applyBorder="1" applyAlignment="1" applyProtection="1">
      <alignment horizontal="center" vertical="center" wrapText="1"/>
    </xf>
    <xf numFmtId="167" fontId="25" fillId="34" borderId="51" xfId="0" applyNumberFormat="1" applyFont="1" applyFill="1" applyBorder="1" applyAlignment="1" applyProtection="1">
      <alignment horizontal="center" vertical="center" wrapText="1"/>
    </xf>
    <xf numFmtId="0" fontId="24" fillId="16" borderId="35" xfId="0" applyFont="1" applyFill="1" applyBorder="1" applyAlignment="1" applyProtection="1">
      <alignment horizontal="center" vertical="center" wrapText="1"/>
    </xf>
    <xf numFmtId="0" fontId="24" fillId="16" borderId="54" xfId="0" applyFont="1" applyFill="1" applyBorder="1" applyAlignment="1" applyProtection="1">
      <alignment horizontal="center" vertical="center" wrapText="1"/>
    </xf>
    <xf numFmtId="167" fontId="25" fillId="34" borderId="22" xfId="0" applyNumberFormat="1" applyFont="1" applyFill="1" applyBorder="1" applyAlignment="1" applyProtection="1">
      <alignment horizontal="center" vertical="center" wrapText="1"/>
    </xf>
    <xf numFmtId="167" fontId="25" fillId="34" borderId="23" xfId="0" applyNumberFormat="1" applyFont="1" applyFill="1" applyBorder="1" applyAlignment="1" applyProtection="1">
      <alignment horizontal="center" vertical="center" wrapText="1"/>
    </xf>
    <xf numFmtId="167" fontId="25" fillId="34" borderId="72" xfId="0" applyNumberFormat="1" applyFont="1" applyFill="1" applyBorder="1" applyAlignment="1" applyProtection="1">
      <alignment horizontal="center" vertical="center" wrapText="1"/>
    </xf>
    <xf numFmtId="0" fontId="26" fillId="11" borderId="0" xfId="0" applyFont="1" applyFill="1" applyBorder="1" applyAlignment="1" applyProtection="1">
      <alignment horizontal="left" vertical="center" indent="2"/>
    </xf>
    <xf numFmtId="0" fontId="24" fillId="15" borderId="26" xfId="0" applyFont="1" applyFill="1" applyBorder="1" applyAlignment="1" applyProtection="1">
      <alignment horizontal="center" vertical="center" wrapText="1"/>
    </xf>
    <xf numFmtId="0" fontId="24" fillId="15" borderId="53" xfId="0" applyFont="1" applyFill="1" applyBorder="1" applyAlignment="1" applyProtection="1">
      <alignment horizontal="center" vertical="center" wrapText="1"/>
    </xf>
    <xf numFmtId="0" fontId="24" fillId="16" borderId="161" xfId="0" applyFont="1" applyFill="1" applyBorder="1" applyAlignment="1" applyProtection="1">
      <alignment horizontal="center" vertical="center" wrapText="1"/>
    </xf>
    <xf numFmtId="0" fontId="24" fillId="16" borderId="162" xfId="0" applyFont="1" applyFill="1" applyBorder="1" applyAlignment="1" applyProtection="1">
      <alignment horizontal="center" vertical="center" wrapText="1"/>
    </xf>
    <xf numFmtId="0" fontId="24" fillId="15" borderId="158" xfId="0" applyFont="1" applyFill="1" applyBorder="1" applyAlignment="1" applyProtection="1">
      <alignment horizontal="center" vertical="center" wrapText="1"/>
    </xf>
    <xf numFmtId="0" fontId="24" fillId="15" borderId="141" xfId="0" applyFont="1" applyFill="1" applyBorder="1" applyAlignment="1" applyProtection="1">
      <alignment horizontal="center" vertical="center" wrapText="1"/>
    </xf>
    <xf numFmtId="167" fontId="25" fillId="34" borderId="66" xfId="0" applyNumberFormat="1" applyFont="1" applyFill="1" applyBorder="1" applyAlignment="1" applyProtection="1">
      <alignment horizontal="center" vertical="center" wrapText="1"/>
    </xf>
    <xf numFmtId="167" fontId="25" fillId="34" borderId="67" xfId="0" applyNumberFormat="1" applyFont="1" applyFill="1" applyBorder="1" applyAlignment="1" applyProtection="1">
      <alignment horizontal="center" vertical="center" wrapText="1"/>
    </xf>
    <xf numFmtId="167" fontId="25" fillId="34" borderId="68" xfId="0" applyNumberFormat="1" applyFont="1" applyFill="1" applyBorder="1" applyAlignment="1" applyProtection="1">
      <alignment horizontal="center" vertical="center" wrapText="1"/>
    </xf>
    <xf numFmtId="167" fontId="13" fillId="15" borderId="73" xfId="0" applyNumberFormat="1" applyFont="1" applyFill="1" applyBorder="1" applyAlignment="1" applyProtection="1">
      <alignment horizontal="center" vertical="center" wrapText="1"/>
    </xf>
    <xf numFmtId="167" fontId="13" fillId="15" borderId="74" xfId="0" applyNumberFormat="1" applyFont="1" applyFill="1" applyBorder="1" applyAlignment="1" applyProtection="1">
      <alignment horizontal="center" vertical="center" wrapText="1"/>
    </xf>
    <xf numFmtId="167" fontId="13" fillId="15" borderId="75" xfId="0" applyNumberFormat="1" applyFont="1" applyFill="1" applyBorder="1" applyAlignment="1" applyProtection="1">
      <alignment horizontal="center" vertical="center" wrapText="1"/>
    </xf>
    <xf numFmtId="0" fontId="23" fillId="46" borderId="108" xfId="0" applyFont="1" applyFill="1" applyBorder="1" applyAlignment="1" applyProtection="1">
      <alignment horizontal="center" vertical="center" wrapText="1"/>
    </xf>
    <xf numFmtId="0" fontId="23" fillId="46" borderId="11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/>
    </xf>
    <xf numFmtId="173" fontId="25" fillId="30" borderId="17" xfId="12" applyNumberFormat="1" applyFont="1" applyFill="1" applyBorder="1" applyAlignment="1" applyProtection="1">
      <alignment horizontal="right" vertical="center" wrapText="1"/>
    </xf>
    <xf numFmtId="173" fontId="25" fillId="30" borderId="25" xfId="12" applyNumberFormat="1" applyFont="1" applyFill="1" applyBorder="1" applyAlignment="1" applyProtection="1">
      <alignment horizontal="right" vertical="center" wrapText="1"/>
    </xf>
    <xf numFmtId="0" fontId="24" fillId="0" borderId="21" xfId="0" applyFont="1" applyFill="1" applyBorder="1" applyAlignment="1" applyProtection="1">
      <alignment horizontal="center" vertical="top" wrapText="1"/>
    </xf>
    <xf numFmtId="0" fontId="24" fillId="0" borderId="7" xfId="0" applyFont="1" applyFill="1" applyBorder="1" applyAlignment="1" applyProtection="1">
      <alignment horizontal="center" vertical="top" wrapText="1"/>
    </xf>
    <xf numFmtId="0" fontId="24" fillId="0" borderId="48" xfId="0" applyFont="1" applyFill="1" applyBorder="1" applyAlignment="1" applyProtection="1">
      <alignment horizontal="center" vertical="top" wrapText="1"/>
    </xf>
    <xf numFmtId="0" fontId="24" fillId="12" borderId="31" xfId="0" applyFont="1" applyFill="1" applyBorder="1" applyAlignment="1" applyProtection="1">
      <alignment horizontal="center" vertical="center"/>
      <protection locked="0"/>
    </xf>
    <xf numFmtId="0" fontId="24" fillId="12" borderId="19" xfId="0" applyFont="1" applyFill="1" applyBorder="1" applyAlignment="1" applyProtection="1">
      <alignment horizontal="center" vertical="center"/>
      <protection locked="0"/>
    </xf>
    <xf numFmtId="0" fontId="11" fillId="16" borderId="8" xfId="0" applyFont="1" applyFill="1" applyBorder="1" applyAlignment="1" applyProtection="1">
      <alignment horizontal="center" vertical="center"/>
    </xf>
    <xf numFmtId="0" fontId="11" fillId="16" borderId="5" xfId="0" applyFont="1" applyFill="1" applyBorder="1" applyAlignment="1" applyProtection="1">
      <alignment horizontal="center" vertical="center"/>
    </xf>
    <xf numFmtId="0" fontId="11" fillId="17" borderId="130" xfId="0" applyFont="1" applyFill="1" applyBorder="1" applyAlignment="1" applyProtection="1">
      <alignment horizontal="center" vertical="center"/>
    </xf>
    <xf numFmtId="0" fontId="11" fillId="16" borderId="130" xfId="0" applyFont="1" applyFill="1" applyBorder="1" applyAlignment="1" applyProtection="1">
      <alignment horizontal="center" vertical="center" wrapText="1"/>
    </xf>
    <xf numFmtId="165" fontId="13" fillId="18" borderId="164" xfId="13" applyFont="1" applyFill="1" applyBorder="1" applyAlignment="1" applyProtection="1">
      <alignment horizontal="center" vertical="center" wrapText="1"/>
    </xf>
    <xf numFmtId="165" fontId="13" fillId="18" borderId="85" xfId="13" applyFont="1" applyFill="1" applyBorder="1" applyAlignment="1" applyProtection="1">
      <alignment horizontal="center" vertical="center" wrapText="1"/>
    </xf>
    <xf numFmtId="0" fontId="11" fillId="15" borderId="127" xfId="0" applyFont="1" applyFill="1" applyBorder="1" applyAlignment="1" applyProtection="1">
      <alignment horizontal="center" vertical="center"/>
    </xf>
    <xf numFmtId="0" fontId="11" fillId="15" borderId="170" xfId="0" applyFont="1" applyFill="1" applyBorder="1" applyAlignment="1" applyProtection="1">
      <alignment horizontal="center" vertical="center"/>
    </xf>
    <xf numFmtId="0" fontId="13" fillId="17" borderId="8" xfId="0" applyFont="1" applyFill="1" applyBorder="1" applyAlignment="1" applyProtection="1">
      <alignment horizontal="center" vertical="center"/>
    </xf>
    <xf numFmtId="0" fontId="13" fillId="17" borderId="13" xfId="0" applyFont="1" applyFill="1" applyBorder="1" applyAlignment="1" applyProtection="1">
      <alignment horizontal="center" vertical="center"/>
    </xf>
    <xf numFmtId="176" fontId="0" fillId="26" borderId="137" xfId="0" applyNumberFormat="1" applyFont="1" applyFill="1" applyBorder="1" applyAlignment="1" applyProtection="1">
      <alignment horizontal="center" vertical="center"/>
    </xf>
    <xf numFmtId="176" fontId="0" fillId="26" borderId="109" xfId="0" applyNumberFormat="1" applyFont="1" applyFill="1" applyBorder="1" applyAlignment="1" applyProtection="1">
      <alignment horizontal="center" vertical="center"/>
    </xf>
    <xf numFmtId="0" fontId="10" fillId="48" borderId="138" xfId="0" applyFont="1" applyFill="1" applyBorder="1" applyAlignment="1" applyProtection="1">
      <alignment horizontal="center" vertical="center"/>
    </xf>
    <xf numFmtId="0" fontId="10" fillId="48" borderId="149" xfId="0" applyFont="1" applyFill="1" applyBorder="1" applyAlignment="1" applyProtection="1">
      <alignment horizontal="center" vertical="center"/>
    </xf>
    <xf numFmtId="0" fontId="10" fillId="47" borderId="138" xfId="0" applyFont="1" applyFill="1" applyBorder="1" applyAlignment="1" applyProtection="1">
      <alignment horizontal="center" vertical="center"/>
    </xf>
    <xf numFmtId="0" fontId="10" fillId="47" borderId="149" xfId="0" applyFont="1" applyFill="1" applyBorder="1" applyAlignment="1" applyProtection="1">
      <alignment horizontal="center" vertical="center"/>
    </xf>
    <xf numFmtId="176" fontId="0" fillId="26" borderId="110" xfId="0" applyNumberFormat="1" applyFont="1" applyFill="1" applyBorder="1" applyAlignment="1" applyProtection="1">
      <alignment horizontal="center" vertical="center"/>
    </xf>
    <xf numFmtId="0" fontId="13" fillId="16" borderId="145" xfId="0" applyFont="1" applyFill="1" applyBorder="1" applyAlignment="1" applyProtection="1">
      <alignment horizontal="center" vertical="center" wrapText="1"/>
    </xf>
    <xf numFmtId="0" fontId="13" fillId="16" borderId="57" xfId="0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11" fillId="16" borderId="93" xfId="0" applyFont="1" applyFill="1" applyBorder="1" applyAlignment="1" applyProtection="1">
      <alignment horizontal="center" vertical="center" wrapText="1"/>
    </xf>
    <xf numFmtId="0" fontId="18" fillId="48" borderId="137" xfId="0" applyFont="1" applyFill="1" applyBorder="1" applyAlignment="1" applyProtection="1">
      <alignment horizontal="center" vertical="center"/>
    </xf>
    <xf numFmtId="0" fontId="18" fillId="48" borderId="109" xfId="0" applyFont="1" applyFill="1" applyBorder="1" applyAlignment="1" applyProtection="1">
      <alignment horizontal="center" vertical="center"/>
    </xf>
    <xf numFmtId="0" fontId="18" fillId="47" borderId="137" xfId="0" applyFont="1" applyFill="1" applyBorder="1" applyAlignment="1" applyProtection="1">
      <alignment horizontal="center" vertical="center"/>
    </xf>
    <xf numFmtId="0" fontId="18" fillId="47" borderId="109" xfId="0" applyFont="1" applyFill="1" applyBorder="1" applyAlignment="1" applyProtection="1">
      <alignment horizontal="center" vertical="center"/>
    </xf>
    <xf numFmtId="0" fontId="10" fillId="14" borderId="138" xfId="0" applyFont="1" applyFill="1" applyBorder="1" applyAlignment="1" applyProtection="1">
      <alignment horizontal="center" vertical="center"/>
    </xf>
    <xf numFmtId="0" fontId="10" fillId="14" borderId="149" xfId="0" applyFont="1" applyFill="1" applyBorder="1" applyAlignment="1" applyProtection="1">
      <alignment horizontal="center" vertical="center"/>
    </xf>
    <xf numFmtId="0" fontId="18" fillId="14" borderId="108" xfId="0" applyFont="1" applyFill="1" applyBorder="1" applyAlignment="1" applyProtection="1">
      <alignment horizontal="center" vertical="center"/>
    </xf>
    <xf numFmtId="0" fontId="18" fillId="14" borderId="97" xfId="0" applyFont="1" applyFill="1" applyBorder="1" applyAlignment="1" applyProtection="1">
      <alignment horizontal="center" vertical="center"/>
    </xf>
    <xf numFmtId="0" fontId="18" fillId="48" borderId="108" xfId="0" applyFont="1" applyFill="1" applyBorder="1" applyAlignment="1" applyProtection="1">
      <alignment horizontal="center" vertical="center"/>
    </xf>
    <xf numFmtId="0" fontId="18" fillId="48" borderId="129" xfId="0" applyFont="1" applyFill="1" applyBorder="1" applyAlignment="1" applyProtection="1">
      <alignment horizontal="center" vertical="center"/>
    </xf>
    <xf numFmtId="0" fontId="18" fillId="47" borderId="110" xfId="0" applyFont="1" applyFill="1" applyBorder="1" applyAlignment="1" applyProtection="1">
      <alignment horizontal="center" vertical="center"/>
    </xf>
    <xf numFmtId="0" fontId="18" fillId="47" borderId="129" xfId="0" applyFont="1" applyFill="1" applyBorder="1" applyAlignment="1" applyProtection="1">
      <alignment horizontal="center" vertical="center"/>
    </xf>
    <xf numFmtId="0" fontId="18" fillId="14" borderId="137" xfId="0" applyFont="1" applyFill="1" applyBorder="1" applyAlignment="1" applyProtection="1">
      <alignment horizontal="center" vertical="center"/>
    </xf>
    <xf numFmtId="0" fontId="18" fillId="14" borderId="109" xfId="0" applyFont="1" applyFill="1" applyBorder="1" applyAlignment="1" applyProtection="1">
      <alignment horizontal="center" vertical="center"/>
    </xf>
    <xf numFmtId="0" fontId="24" fillId="47" borderId="96" xfId="0" applyFont="1" applyFill="1" applyBorder="1" applyAlignment="1" applyProtection="1">
      <alignment horizontal="center" vertical="center" textRotation="90" wrapText="1"/>
    </xf>
    <xf numFmtId="0" fontId="24" fillId="47" borderId="98" xfId="0" applyFont="1" applyFill="1" applyBorder="1" applyAlignment="1" applyProtection="1">
      <alignment horizontal="center" vertical="center" textRotation="90" wrapText="1"/>
    </xf>
    <xf numFmtId="0" fontId="24" fillId="47" borderId="57" xfId="0" applyFont="1" applyFill="1" applyBorder="1" applyAlignment="1" applyProtection="1">
      <alignment horizontal="center" vertical="center" textRotation="90" wrapText="1"/>
    </xf>
    <xf numFmtId="0" fontId="24" fillId="47" borderId="96" xfId="0" applyFont="1" applyFill="1" applyBorder="1" applyAlignment="1" applyProtection="1">
      <alignment horizontal="left" vertical="center" wrapText="1"/>
    </xf>
    <xf numFmtId="0" fontId="24" fillId="47" borderId="98" xfId="0" applyFont="1" applyFill="1" applyBorder="1" applyAlignment="1" applyProtection="1">
      <alignment horizontal="left" vertical="center" wrapText="1"/>
    </xf>
    <xf numFmtId="0" fontId="24" fillId="47" borderId="57" xfId="0" applyFont="1" applyFill="1" applyBorder="1" applyAlignment="1" applyProtection="1">
      <alignment horizontal="left" vertical="center" wrapText="1"/>
    </xf>
    <xf numFmtId="0" fontId="27" fillId="47" borderId="101" xfId="0" applyFont="1" applyFill="1" applyBorder="1" applyAlignment="1" applyProtection="1">
      <alignment horizontal="center" vertical="center" textRotation="90" wrapText="1"/>
    </xf>
    <xf numFmtId="0" fontId="27" fillId="47" borderId="87" xfId="0" applyFont="1" applyFill="1" applyBorder="1" applyAlignment="1" applyProtection="1">
      <alignment horizontal="center" vertical="center" textRotation="90" wrapText="1"/>
    </xf>
    <xf numFmtId="0" fontId="27" fillId="47" borderId="83" xfId="0" applyFont="1" applyFill="1" applyBorder="1" applyAlignment="1" applyProtection="1">
      <alignment horizontal="center" vertical="center" textRotation="90" wrapText="1"/>
    </xf>
    <xf numFmtId="0" fontId="24" fillId="12" borderId="102" xfId="0" applyFont="1" applyFill="1" applyBorder="1" applyAlignment="1" applyProtection="1">
      <alignment horizontal="left" vertical="center" wrapText="1"/>
      <protection locked="0"/>
    </xf>
    <xf numFmtId="0" fontId="24" fillId="12" borderId="103" xfId="0" applyFont="1" applyFill="1" applyBorder="1" applyAlignment="1" applyProtection="1">
      <alignment horizontal="left" vertical="center" wrapText="1"/>
      <protection locked="0"/>
    </xf>
    <xf numFmtId="0" fontId="24" fillId="12" borderId="100" xfId="0" applyFont="1" applyFill="1" applyBorder="1" applyAlignment="1" applyProtection="1">
      <alignment horizontal="left" vertical="center" wrapText="1"/>
      <protection locked="0"/>
    </xf>
    <xf numFmtId="0" fontId="24" fillId="12" borderId="96" xfId="0" applyFont="1" applyFill="1" applyBorder="1" applyAlignment="1" applyProtection="1">
      <alignment horizontal="left" vertical="center" wrapText="1"/>
      <protection locked="0"/>
    </xf>
    <xf numFmtId="0" fontId="24" fillId="12" borderId="139" xfId="0" applyFont="1" applyFill="1" applyBorder="1" applyAlignment="1" applyProtection="1">
      <alignment horizontal="left" vertical="center" wrapText="1"/>
      <protection locked="0"/>
    </xf>
    <xf numFmtId="0" fontId="24" fillId="12" borderId="98" xfId="0" applyFont="1" applyFill="1" applyBorder="1" applyAlignment="1" applyProtection="1">
      <alignment horizontal="left" vertical="center" wrapText="1"/>
      <protection locked="0"/>
    </xf>
    <xf numFmtId="0" fontId="24" fillId="12" borderId="57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/>
    </xf>
    <xf numFmtId="0" fontId="13" fillId="17" borderId="21" xfId="0" applyFont="1" applyFill="1" applyBorder="1" applyAlignment="1" applyProtection="1">
      <alignment horizontal="center" vertical="center" wrapText="1"/>
    </xf>
    <xf numFmtId="0" fontId="13" fillId="17" borderId="112" xfId="0" applyFont="1" applyFill="1" applyBorder="1" applyAlignment="1" applyProtection="1">
      <alignment horizontal="center" vertical="center" wrapText="1"/>
    </xf>
    <xf numFmtId="0" fontId="11" fillId="15" borderId="21" xfId="0" applyFont="1" applyFill="1" applyBorder="1" applyAlignment="1" applyProtection="1">
      <alignment horizontal="center" vertical="center" wrapText="1"/>
    </xf>
    <xf numFmtId="0" fontId="11" fillId="15" borderId="112" xfId="0" applyFont="1" applyFill="1" applyBorder="1" applyAlignment="1" applyProtection="1">
      <alignment horizontal="center" vertical="center" wrapText="1"/>
    </xf>
    <xf numFmtId="0" fontId="13" fillId="26" borderId="45" xfId="0" applyFont="1" applyFill="1" applyBorder="1" applyAlignment="1" applyProtection="1">
      <alignment horizontal="center" vertical="center" wrapText="1"/>
    </xf>
    <xf numFmtId="0" fontId="13" fillId="26" borderId="98" xfId="0" applyFont="1" applyFill="1" applyBorder="1" applyAlignment="1" applyProtection="1">
      <alignment horizontal="center" vertical="center" wrapText="1"/>
    </xf>
    <xf numFmtId="0" fontId="18" fillId="14" borderId="146" xfId="0" applyFont="1" applyFill="1" applyBorder="1" applyAlignment="1" applyProtection="1">
      <alignment horizontal="center" vertical="center"/>
    </xf>
    <xf numFmtId="0" fontId="18" fillId="47" borderId="146" xfId="0" applyFont="1" applyFill="1" applyBorder="1" applyAlignment="1" applyProtection="1">
      <alignment horizontal="center" vertical="center"/>
    </xf>
    <xf numFmtId="0" fontId="13" fillId="16" borderId="39" xfId="0" applyFont="1" applyFill="1" applyBorder="1" applyAlignment="1" applyProtection="1">
      <alignment horizontal="center" vertical="center" wrapText="1"/>
    </xf>
    <xf numFmtId="0" fontId="13" fillId="16" borderId="42" xfId="0" applyFont="1" applyFill="1" applyBorder="1" applyAlignment="1" applyProtection="1">
      <alignment horizontal="center" vertical="center" wrapText="1"/>
    </xf>
    <xf numFmtId="0" fontId="13" fillId="16" borderId="46" xfId="0" applyFont="1" applyFill="1" applyBorder="1" applyAlignment="1" applyProtection="1">
      <alignment horizontal="center" vertical="center" wrapText="1"/>
    </xf>
    <xf numFmtId="0" fontId="13" fillId="16" borderId="47" xfId="0" applyFont="1" applyFill="1" applyBorder="1" applyAlignment="1" applyProtection="1">
      <alignment horizontal="center" vertical="center" wrapText="1"/>
    </xf>
    <xf numFmtId="0" fontId="13" fillId="16" borderId="36" xfId="0" applyFont="1" applyFill="1" applyBorder="1" applyAlignment="1" applyProtection="1">
      <alignment horizontal="center" vertical="center"/>
    </xf>
    <xf numFmtId="0" fontId="13" fillId="16" borderId="7" xfId="0" applyFont="1" applyFill="1" applyBorder="1" applyAlignment="1" applyProtection="1">
      <alignment horizontal="center" vertical="center"/>
    </xf>
    <xf numFmtId="0" fontId="13" fillId="16" borderId="36" xfId="0" applyFont="1" applyFill="1" applyBorder="1" applyAlignment="1" applyProtection="1">
      <alignment horizontal="center" vertical="center" wrapText="1"/>
    </xf>
    <xf numFmtId="0" fontId="13" fillId="16" borderId="7" xfId="0" applyFont="1" applyFill="1" applyBorder="1" applyAlignment="1" applyProtection="1">
      <alignment horizontal="center" vertical="center" wrapText="1"/>
    </xf>
    <xf numFmtId="0" fontId="23" fillId="16" borderId="37" xfId="0" applyFont="1" applyFill="1" applyBorder="1" applyAlignment="1" applyProtection="1">
      <alignment horizontal="center" vertical="center" wrapText="1"/>
    </xf>
    <xf numFmtId="0" fontId="23" fillId="16" borderId="43" xfId="0" applyFont="1" applyFill="1" applyBorder="1" applyAlignment="1" applyProtection="1">
      <alignment horizontal="center" vertical="center" wrapText="1"/>
    </xf>
    <xf numFmtId="0" fontId="23" fillId="16" borderId="4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4" fillId="0" borderId="203" xfId="0" applyFont="1" applyFill="1" applyBorder="1" applyAlignment="1" applyProtection="1">
      <alignment horizontal="left" vertical="center" wrapText="1"/>
    </xf>
    <xf numFmtId="0" fontId="24" fillId="0" borderId="204" xfId="0" applyFont="1" applyFill="1" applyBorder="1" applyAlignment="1" applyProtection="1">
      <alignment horizontal="left" vertical="center" wrapText="1"/>
    </xf>
    <xf numFmtId="0" fontId="24" fillId="16" borderId="223" xfId="0" applyFont="1" applyFill="1" applyBorder="1" applyAlignment="1" applyProtection="1">
      <alignment horizontal="center" vertical="center"/>
    </xf>
    <xf numFmtId="0" fontId="24" fillId="16" borderId="224" xfId="0" applyFont="1" applyFill="1" applyBorder="1" applyAlignment="1" applyProtection="1">
      <alignment horizontal="center" vertical="center"/>
    </xf>
    <xf numFmtId="0" fontId="24" fillId="12" borderId="11" xfId="0" applyFont="1" applyFill="1" applyBorder="1" applyAlignment="1" applyProtection="1">
      <alignment horizontal="center" vertical="center"/>
      <protection locked="0"/>
    </xf>
    <xf numFmtId="0" fontId="24" fillId="12" borderId="12" xfId="0" applyFont="1" applyFill="1" applyBorder="1" applyAlignment="1" applyProtection="1">
      <alignment horizontal="center" vertical="center"/>
      <protection locked="0"/>
    </xf>
    <xf numFmtId="167" fontId="24" fillId="17" borderId="220" xfId="0" applyNumberFormat="1" applyFont="1" applyFill="1" applyBorder="1" applyAlignment="1" applyProtection="1">
      <alignment horizontal="center" vertical="center" wrapText="1"/>
    </xf>
    <xf numFmtId="167" fontId="24" fillId="17" borderId="221" xfId="0" applyNumberFormat="1" applyFont="1" applyFill="1" applyBorder="1" applyAlignment="1" applyProtection="1">
      <alignment horizontal="center" vertical="center" wrapText="1"/>
    </xf>
    <xf numFmtId="167" fontId="24" fillId="17" borderId="222" xfId="0" applyNumberFormat="1" applyFont="1" applyFill="1" applyBorder="1" applyAlignment="1" applyProtection="1">
      <alignment horizontal="center" vertical="center" wrapText="1"/>
    </xf>
    <xf numFmtId="167" fontId="25" fillId="34" borderId="220" xfId="0" applyNumberFormat="1" applyFont="1" applyFill="1" applyBorder="1" applyAlignment="1" applyProtection="1">
      <alignment horizontal="center" vertical="center" wrapText="1"/>
    </xf>
    <xf numFmtId="167" fontId="25" fillId="34" borderId="221" xfId="0" applyNumberFormat="1" applyFont="1" applyFill="1" applyBorder="1" applyAlignment="1" applyProtection="1">
      <alignment horizontal="center" vertical="center" wrapText="1"/>
    </xf>
    <xf numFmtId="167" fontId="25" fillId="34" borderId="222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indent="2"/>
    </xf>
    <xf numFmtId="0" fontId="13" fillId="15" borderId="158" xfId="0" applyFont="1" applyFill="1" applyBorder="1" applyAlignment="1" applyProtection="1">
      <alignment horizontal="center" vertical="center" wrapText="1"/>
    </xf>
    <xf numFmtId="0" fontId="13" fillId="15" borderId="141" xfId="0" applyFont="1" applyFill="1" applyBorder="1" applyAlignment="1" applyProtection="1">
      <alignment horizontal="center" vertical="center" wrapText="1"/>
    </xf>
    <xf numFmtId="0" fontId="13" fillId="15" borderId="219" xfId="0" applyFont="1" applyFill="1" applyBorder="1" applyAlignment="1" applyProtection="1">
      <alignment horizontal="center" vertical="center" wrapText="1"/>
    </xf>
    <xf numFmtId="0" fontId="13" fillId="15" borderId="225" xfId="0" applyFont="1" applyFill="1" applyBorder="1" applyAlignment="1" applyProtection="1">
      <alignment horizontal="center" vertical="center" wrapText="1"/>
    </xf>
    <xf numFmtId="0" fontId="13" fillId="27" borderId="129" xfId="0" applyFont="1" applyFill="1" applyBorder="1" applyAlignment="1" applyProtection="1">
      <alignment horizontal="center" vertical="center" wrapText="1"/>
    </xf>
    <xf numFmtId="0" fontId="13" fillId="27" borderId="134" xfId="0" applyFont="1" applyFill="1" applyBorder="1" applyAlignment="1" applyProtection="1">
      <alignment horizontal="center" vertical="center" wrapText="1"/>
    </xf>
    <xf numFmtId="0" fontId="13" fillId="27" borderId="243" xfId="0" applyFont="1" applyFill="1" applyBorder="1" applyAlignment="1" applyProtection="1">
      <alignment horizontal="center" vertical="center" wrapText="1"/>
    </xf>
    <xf numFmtId="0" fontId="13" fillId="27" borderId="87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24" fillId="11" borderId="241" xfId="0" applyFont="1" applyFill="1" applyBorder="1" applyAlignment="1" applyProtection="1">
      <alignment horizontal="center" vertical="center" wrapText="1"/>
    </xf>
    <xf numFmtId="0" fontId="24" fillId="11" borderId="131" xfId="0" applyFont="1" applyFill="1" applyBorder="1" applyAlignment="1" applyProtection="1">
      <alignment horizontal="center" vertical="center" wrapText="1"/>
    </xf>
    <xf numFmtId="0" fontId="24" fillId="11" borderId="135" xfId="0" applyFont="1" applyFill="1" applyBorder="1" applyAlignment="1" applyProtection="1">
      <alignment horizontal="center" vertical="center" wrapText="1"/>
    </xf>
    <xf numFmtId="176" fontId="24" fillId="29" borderId="158" xfId="0" applyNumberFormat="1" applyFont="1" applyFill="1" applyBorder="1" applyAlignment="1" applyProtection="1">
      <alignment horizontal="right" vertical="center"/>
    </xf>
    <xf numFmtId="176" fontId="24" fillId="29" borderId="159" xfId="0" applyNumberFormat="1" applyFont="1" applyFill="1" applyBorder="1" applyAlignment="1" applyProtection="1">
      <alignment horizontal="right" vertical="center"/>
    </xf>
    <xf numFmtId="176" fontId="24" fillId="29" borderId="160" xfId="0" applyNumberFormat="1" applyFont="1" applyFill="1" applyBorder="1" applyAlignment="1" applyProtection="1">
      <alignment horizontal="right" vertical="center"/>
    </xf>
    <xf numFmtId="0" fontId="13" fillId="16" borderId="128" xfId="0" applyFont="1" applyFill="1" applyBorder="1" applyAlignment="1" applyProtection="1">
      <alignment horizontal="center" vertical="center" wrapText="1"/>
    </xf>
    <xf numFmtId="0" fontId="13" fillId="16" borderId="133" xfId="0" applyFont="1" applyFill="1" applyBorder="1" applyAlignment="1" applyProtection="1">
      <alignment horizontal="center" vertical="center" wrapText="1"/>
    </xf>
    <xf numFmtId="0" fontId="13" fillId="16" borderId="59" xfId="0" applyFont="1" applyFill="1" applyBorder="1" applyAlignment="1" applyProtection="1">
      <alignment horizontal="center" vertical="center" wrapText="1"/>
    </xf>
    <xf numFmtId="0" fontId="13" fillId="16" borderId="135" xfId="0" applyFont="1" applyFill="1" applyBorder="1" applyAlignment="1" applyProtection="1">
      <alignment horizontal="center" vertical="center" wrapText="1"/>
    </xf>
    <xf numFmtId="0" fontId="13" fillId="16" borderId="128" xfId="0" applyFont="1" applyFill="1" applyBorder="1" applyAlignment="1" applyProtection="1">
      <alignment horizontal="center" vertical="center"/>
    </xf>
    <xf numFmtId="0" fontId="13" fillId="16" borderId="133" xfId="0" applyFont="1" applyFill="1" applyBorder="1" applyAlignment="1" applyProtection="1">
      <alignment horizontal="center" vertical="center"/>
    </xf>
    <xf numFmtId="0" fontId="23" fillId="0" borderId="233" xfId="0" applyFont="1" applyFill="1" applyBorder="1" applyAlignment="1" applyProtection="1">
      <alignment horizontal="center" vertical="center" wrapText="1"/>
    </xf>
    <xf numFmtId="0" fontId="23" fillId="0" borderId="234" xfId="0" applyFont="1" applyFill="1" applyBorder="1" applyAlignment="1" applyProtection="1">
      <alignment horizontal="center" vertical="center" wrapText="1"/>
    </xf>
    <xf numFmtId="0" fontId="13" fillId="16" borderId="124" xfId="0" applyFont="1" applyFill="1" applyBorder="1" applyAlignment="1" applyProtection="1">
      <alignment horizontal="center" vertical="center" wrapText="1"/>
    </xf>
    <xf numFmtId="0" fontId="13" fillId="16" borderId="125" xfId="0" applyFont="1" applyFill="1" applyBorder="1" applyAlignment="1" applyProtection="1">
      <alignment horizontal="center" vertical="center" wrapText="1"/>
    </xf>
    <xf numFmtId="0" fontId="24" fillId="12" borderId="9" xfId="0" applyFont="1" applyFill="1" applyBorder="1" applyAlignment="1" applyProtection="1">
      <alignment horizontal="center" vertical="center"/>
      <protection locked="0"/>
    </xf>
    <xf numFmtId="0" fontId="24" fillId="12" borderId="10" xfId="0" applyFont="1" applyFill="1" applyBorder="1" applyAlignment="1" applyProtection="1">
      <alignment horizontal="center" vertical="center"/>
      <protection locked="0"/>
    </xf>
    <xf numFmtId="0" fontId="13" fillId="16" borderId="163" xfId="0" applyFont="1" applyFill="1" applyBorder="1" applyAlignment="1" applyProtection="1">
      <alignment horizontal="center" vertical="center"/>
    </xf>
    <xf numFmtId="0" fontId="13" fillId="16" borderId="123" xfId="0" applyFont="1" applyFill="1" applyBorder="1" applyAlignment="1" applyProtection="1">
      <alignment horizontal="center" vertical="center"/>
    </xf>
    <xf numFmtId="0" fontId="24" fillId="15" borderId="116" xfId="0" applyFont="1" applyFill="1" applyBorder="1" applyAlignment="1" applyProtection="1">
      <alignment horizontal="center" vertical="center" wrapText="1"/>
    </xf>
    <xf numFmtId="0" fontId="24" fillId="15" borderId="205" xfId="0" applyFont="1" applyFill="1" applyBorder="1" applyAlignment="1" applyProtection="1">
      <alignment horizontal="center" vertical="center" wrapText="1"/>
    </xf>
    <xf numFmtId="0" fontId="24" fillId="15" borderId="120" xfId="0" applyFont="1" applyFill="1" applyBorder="1" applyAlignment="1" applyProtection="1">
      <alignment horizontal="center" vertical="center" wrapText="1"/>
    </xf>
    <xf numFmtId="0" fontId="24" fillId="15" borderId="211" xfId="0" applyFont="1" applyFill="1" applyBorder="1" applyAlignment="1" applyProtection="1">
      <alignment horizontal="center" vertical="center" wrapText="1"/>
    </xf>
    <xf numFmtId="0" fontId="13" fillId="16" borderId="165" xfId="0" applyFont="1" applyFill="1" applyBorder="1" applyAlignment="1" applyProtection="1">
      <alignment horizontal="center" vertical="center"/>
    </xf>
    <xf numFmtId="0" fontId="13" fillId="16" borderId="119" xfId="0" applyFont="1" applyFill="1" applyBorder="1" applyAlignment="1" applyProtection="1">
      <alignment horizontal="center" vertical="center"/>
    </xf>
    <xf numFmtId="167" fontId="13" fillId="17" borderId="122" xfId="0" applyNumberFormat="1" applyFont="1" applyFill="1" applyBorder="1" applyAlignment="1" applyProtection="1">
      <alignment horizontal="center" vertical="center" wrapText="1"/>
    </xf>
    <xf numFmtId="167" fontId="13" fillId="17" borderId="118" xfId="0" applyNumberFormat="1" applyFont="1" applyFill="1" applyBorder="1" applyAlignment="1" applyProtection="1">
      <alignment horizontal="center" vertical="center" wrapText="1"/>
    </xf>
    <xf numFmtId="167" fontId="13" fillId="17" borderId="117" xfId="0" applyNumberFormat="1" applyFont="1" applyFill="1" applyBorder="1" applyAlignment="1" applyProtection="1">
      <alignment horizontal="center" vertical="center" wrapText="1"/>
    </xf>
    <xf numFmtId="0" fontId="0" fillId="38" borderId="28" xfId="0" applyFont="1" applyFill="1" applyBorder="1" applyAlignment="1" applyProtection="1">
      <alignment horizontal="left" vertical="center" wrapText="1"/>
    </xf>
    <xf numFmtId="0" fontId="0" fillId="38" borderId="17" xfId="0" applyFont="1" applyFill="1" applyBorder="1" applyAlignment="1" applyProtection="1">
      <alignment horizontal="left" vertical="center" wrapText="1"/>
    </xf>
    <xf numFmtId="0" fontId="0" fillId="38" borderId="33" xfId="0" applyFont="1" applyFill="1" applyBorder="1" applyAlignment="1" applyProtection="1">
      <alignment horizontal="left" vertical="center" wrapText="1"/>
    </xf>
    <xf numFmtId="0" fontId="0" fillId="38" borderId="29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34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14" xfId="0" applyFont="1" applyFill="1" applyBorder="1" applyAlignment="1" applyProtection="1">
      <alignment horizontal="left" vertical="center" wrapText="1"/>
    </xf>
    <xf numFmtId="0" fontId="0" fillId="38" borderId="15" xfId="0" applyFont="1" applyFill="1" applyBorder="1" applyAlignment="1" applyProtection="1">
      <alignment horizontal="left" vertical="center" wrapText="1"/>
    </xf>
  </cellXfs>
  <cellStyles count="3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illares 3" xfId="32" xr:uid="{00000000-0005-0000-0000-000011000000}"/>
    <cellStyle name="Moneda" xfId="13" builtinId="4"/>
    <cellStyle name="Moneda [0]" xfId="33" builtinId="7"/>
    <cellStyle name="Moneda 2" xfId="26" xr:uid="{00000000-0005-0000-0000-000013000000}"/>
    <cellStyle name="Moneda 3" xfId="25" xr:uid="{00000000-0005-0000-0000-000014000000}"/>
    <cellStyle name="Neutral" xfId="14" builtinId="28" customBuiltin="1"/>
    <cellStyle name="Normal" xfId="0" builtinId="0"/>
    <cellStyle name="Normal 2" xfId="27" xr:uid="{00000000-0005-0000-0000-000017000000}"/>
    <cellStyle name="Normal 3" xfId="28" xr:uid="{00000000-0005-0000-0000-000018000000}"/>
    <cellStyle name="Normal 4" xfId="29" xr:uid="{00000000-0005-0000-0000-000019000000}"/>
    <cellStyle name="Normal 5" xfId="31" xr:uid="{00000000-0005-0000-0000-00001A000000}"/>
    <cellStyle name="Note" xfId="15" xr:uid="{00000000-0005-0000-0000-00001B000000}"/>
    <cellStyle name="Porcentaje" xfId="16" builtinId="5"/>
    <cellStyle name="Porcentaje 2" xfId="30" xr:uid="{00000000-0005-0000-0000-00001C000000}"/>
    <cellStyle name="Status" xfId="17" xr:uid="{00000000-0005-0000-0000-00001E000000}"/>
    <cellStyle name="Text" xfId="18" xr:uid="{00000000-0005-0000-0000-00001F000000}"/>
    <cellStyle name="Warning" xfId="19" xr:uid="{00000000-0005-0000-0000-000020000000}"/>
  </cellStyles>
  <dxfs count="3">
    <dxf>
      <font>
        <color rgb="FF9C0006"/>
      </font>
    </dxf>
    <dxf>
      <font>
        <color auto="1"/>
      </font>
      <fill>
        <patternFill>
          <bgColor theme="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  <color rgb="FF000099"/>
      <color rgb="FF0000CC"/>
      <color rgb="FFFF0909"/>
      <color rgb="FF69D8FF"/>
      <color rgb="FFFFFF66"/>
      <color rgb="FF00A249"/>
      <color rgb="FFCCFFCC"/>
      <color rgb="FFCC0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NARANJA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21165</xdr:colOff>
      <xdr:row>7</xdr:row>
      <xdr:rowOff>0</xdr:rowOff>
    </xdr:from>
    <xdr:to>
      <xdr:col>17</xdr:col>
      <xdr:colOff>261026</xdr:colOff>
      <xdr:row>57</xdr:row>
      <xdr:rowOff>7459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CA6A074-CFCB-487C-9604-CF9F5CF81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65" y="1111250"/>
          <a:ext cx="12431861" cy="794495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17</xdr:col>
      <xdr:colOff>285750</xdr:colOff>
      <xdr:row>107</xdr:row>
      <xdr:rowOff>128103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A696797-4AE0-490F-81E7-372E65BD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207500"/>
          <a:ext cx="12477750" cy="7906853"/>
        </a:xfrm>
        <a:prstGeom prst="rect">
          <a:avLst/>
        </a:prstGeom>
      </xdr:spPr>
    </xdr:pic>
    <xdr:clientData/>
  </xdr:twoCellAnchor>
  <xdr:twoCellAnchor editAs="oneCell">
    <xdr:from>
      <xdr:col>0</xdr:col>
      <xdr:colOff>751415</xdr:colOff>
      <xdr:row>109</xdr:row>
      <xdr:rowOff>0</xdr:rowOff>
    </xdr:from>
    <xdr:to>
      <xdr:col>17</xdr:col>
      <xdr:colOff>272162</xdr:colOff>
      <xdr:row>158</xdr:row>
      <xdr:rowOff>145042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9E21594-A77D-4FE6-8C11-35F8408D4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415" y="17303750"/>
          <a:ext cx="12474747" cy="7923792"/>
        </a:xfrm>
        <a:prstGeom prst="rect">
          <a:avLst/>
        </a:prstGeom>
      </xdr:spPr>
    </xdr:pic>
    <xdr:clientData/>
  </xdr:twoCellAnchor>
  <xdr:twoCellAnchor editAs="oneCell">
    <xdr:from>
      <xdr:col>0</xdr:col>
      <xdr:colOff>730249</xdr:colOff>
      <xdr:row>159</xdr:row>
      <xdr:rowOff>158744</xdr:rowOff>
    </xdr:from>
    <xdr:to>
      <xdr:col>9</xdr:col>
      <xdr:colOff>74082</xdr:colOff>
      <xdr:row>209</xdr:row>
      <xdr:rowOff>128097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5133BFE-95CF-4A86-B504-E230F5C2C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0249" y="25399994"/>
          <a:ext cx="6201833" cy="7906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C1:J52"/>
  <sheetViews>
    <sheetView showGridLines="0" zoomScale="90" zoomScaleNormal="90" workbookViewId="0">
      <selection activeCell="M194" sqref="M194"/>
    </sheetView>
  </sheetViews>
  <sheetFormatPr baseColWidth="10" defaultColWidth="11.42578125" defaultRowHeight="12.75" x14ac:dyDescent="0.2"/>
  <cols>
    <col min="1" max="16384" width="11.42578125" style="74"/>
  </cols>
  <sheetData>
    <row r="1" spans="3:10" x14ac:dyDescent="0.2">
      <c r="J1" s="73"/>
    </row>
    <row r="2" spans="3:10" x14ac:dyDescent="0.2">
      <c r="J2" s="73" t="s">
        <v>83</v>
      </c>
    </row>
    <row r="3" spans="3:10" x14ac:dyDescent="0.2">
      <c r="J3" s="73"/>
    </row>
    <row r="5" spans="3:10" x14ac:dyDescent="0.2">
      <c r="C5" s="75"/>
      <c r="D5" s="75"/>
      <c r="E5" s="75"/>
      <c r="F5" s="75"/>
      <c r="G5" s="75"/>
      <c r="H5" s="75"/>
      <c r="I5" s="75"/>
      <c r="J5" s="75"/>
    </row>
    <row r="6" spans="3:10" x14ac:dyDescent="0.2">
      <c r="C6" s="75"/>
      <c r="D6" s="75"/>
      <c r="E6" s="75"/>
      <c r="F6" s="75"/>
      <c r="G6" s="75"/>
      <c r="H6" s="75"/>
      <c r="I6" s="75"/>
      <c r="J6" s="75"/>
    </row>
    <row r="7" spans="3:10" x14ac:dyDescent="0.2">
      <c r="C7" s="75"/>
      <c r="D7" s="75"/>
      <c r="E7" s="75"/>
      <c r="F7" s="75"/>
      <c r="G7" s="75"/>
      <c r="H7" s="75"/>
      <c r="I7" s="75"/>
      <c r="J7" s="75"/>
    </row>
    <row r="8" spans="3:10" x14ac:dyDescent="0.2">
      <c r="C8" s="75"/>
      <c r="D8" s="75"/>
      <c r="E8" s="75"/>
      <c r="F8" s="75"/>
      <c r="G8" s="75"/>
      <c r="H8" s="75"/>
      <c r="I8" s="75"/>
      <c r="J8" s="75"/>
    </row>
    <row r="9" spans="3:10" x14ac:dyDescent="0.2">
      <c r="C9" s="75"/>
      <c r="D9" s="75"/>
      <c r="E9" s="75"/>
      <c r="F9" s="75"/>
      <c r="G9" s="75"/>
      <c r="H9" s="75"/>
      <c r="I9" s="75"/>
      <c r="J9" s="75"/>
    </row>
    <row r="10" spans="3:10" x14ac:dyDescent="0.2">
      <c r="C10" s="75"/>
      <c r="D10" s="75"/>
      <c r="E10" s="75"/>
      <c r="F10" s="75"/>
      <c r="G10" s="75"/>
      <c r="H10" s="75"/>
      <c r="I10" s="75"/>
      <c r="J10" s="75"/>
    </row>
    <row r="11" spans="3:10" x14ac:dyDescent="0.2">
      <c r="C11" s="75"/>
      <c r="D11" s="75"/>
      <c r="E11" s="75"/>
      <c r="F11" s="75"/>
      <c r="G11" s="75"/>
      <c r="H11" s="75"/>
      <c r="I11" s="75"/>
      <c r="J11" s="75"/>
    </row>
    <row r="12" spans="3:10" x14ac:dyDescent="0.2">
      <c r="C12" s="75"/>
      <c r="D12" s="75"/>
      <c r="E12" s="75"/>
      <c r="F12" s="75"/>
      <c r="G12" s="75"/>
      <c r="H12" s="75"/>
      <c r="I12" s="75"/>
      <c r="J12" s="75"/>
    </row>
    <row r="13" spans="3:10" x14ac:dyDescent="0.2">
      <c r="C13" s="75"/>
      <c r="D13" s="75"/>
      <c r="E13" s="75"/>
      <c r="F13" s="75"/>
      <c r="G13" s="75"/>
      <c r="H13" s="75"/>
      <c r="I13" s="75"/>
      <c r="J13" s="75"/>
    </row>
    <row r="14" spans="3:10" x14ac:dyDescent="0.2">
      <c r="C14" s="75"/>
      <c r="D14" s="75"/>
      <c r="E14" s="75"/>
      <c r="F14" s="75"/>
      <c r="G14" s="75"/>
      <c r="H14" s="75"/>
      <c r="I14" s="75"/>
      <c r="J14" s="75"/>
    </row>
    <row r="15" spans="3:10" x14ac:dyDescent="0.2">
      <c r="C15" s="75"/>
      <c r="D15" s="75"/>
      <c r="E15" s="75"/>
      <c r="F15" s="75"/>
      <c r="G15" s="75"/>
      <c r="H15" s="75"/>
      <c r="I15" s="75"/>
      <c r="J15" s="75"/>
    </row>
    <row r="16" spans="3:10" x14ac:dyDescent="0.2">
      <c r="C16" s="75"/>
      <c r="D16" s="75"/>
      <c r="E16" s="75"/>
      <c r="F16" s="75"/>
      <c r="G16" s="75"/>
      <c r="H16" s="75"/>
      <c r="I16" s="75"/>
      <c r="J16" s="75"/>
    </row>
    <row r="17" spans="3:10" x14ac:dyDescent="0.2">
      <c r="C17" s="75"/>
      <c r="D17" s="75"/>
      <c r="E17" s="75"/>
      <c r="F17" s="75"/>
      <c r="G17" s="75"/>
      <c r="H17" s="75"/>
      <c r="I17" s="75"/>
      <c r="J17" s="75"/>
    </row>
    <row r="18" spans="3:10" x14ac:dyDescent="0.2">
      <c r="C18" s="75"/>
      <c r="D18" s="75"/>
      <c r="E18" s="75"/>
      <c r="F18" s="75"/>
      <c r="G18" s="75"/>
      <c r="H18" s="75"/>
      <c r="I18" s="75"/>
      <c r="J18" s="75"/>
    </row>
    <row r="19" spans="3:10" x14ac:dyDescent="0.2">
      <c r="C19" s="75"/>
      <c r="D19" s="75"/>
      <c r="E19" s="75"/>
      <c r="F19" s="75"/>
      <c r="G19" s="75"/>
      <c r="H19" s="75"/>
      <c r="I19" s="75"/>
      <c r="J19" s="75"/>
    </row>
    <row r="20" spans="3:10" x14ac:dyDescent="0.2">
      <c r="C20" s="75"/>
      <c r="D20" s="75"/>
      <c r="E20" s="75"/>
      <c r="F20" s="75"/>
      <c r="G20" s="75"/>
      <c r="H20" s="75"/>
      <c r="I20" s="75"/>
      <c r="J20" s="75"/>
    </row>
    <row r="21" spans="3:10" x14ac:dyDescent="0.2">
      <c r="C21" s="75"/>
      <c r="D21" s="75"/>
      <c r="E21" s="75"/>
      <c r="F21" s="75"/>
      <c r="G21" s="75"/>
      <c r="H21" s="75"/>
      <c r="I21" s="75"/>
      <c r="J21" s="75"/>
    </row>
    <row r="22" spans="3:10" x14ac:dyDescent="0.2">
      <c r="C22" s="75"/>
      <c r="D22" s="75"/>
      <c r="E22" s="75"/>
      <c r="F22" s="75"/>
      <c r="G22" s="75"/>
      <c r="H22" s="75"/>
      <c r="I22" s="75"/>
      <c r="J22" s="75"/>
    </row>
    <row r="23" spans="3:10" x14ac:dyDescent="0.2">
      <c r="C23" s="75"/>
      <c r="D23" s="75"/>
      <c r="E23" s="75"/>
      <c r="F23" s="75"/>
      <c r="G23" s="75"/>
      <c r="H23" s="75"/>
      <c r="I23" s="75"/>
      <c r="J23" s="75"/>
    </row>
    <row r="24" spans="3:10" x14ac:dyDescent="0.2">
      <c r="C24" s="75"/>
      <c r="D24" s="75"/>
      <c r="E24" s="75"/>
      <c r="F24" s="75"/>
      <c r="G24" s="75"/>
      <c r="H24" s="75"/>
      <c r="I24" s="75"/>
      <c r="J24" s="75"/>
    </row>
    <row r="25" spans="3:10" x14ac:dyDescent="0.2">
      <c r="C25" s="75"/>
      <c r="D25" s="75"/>
      <c r="E25" s="75"/>
      <c r="F25" s="75"/>
      <c r="G25" s="75"/>
      <c r="H25" s="75"/>
      <c r="I25" s="75"/>
      <c r="J25" s="75"/>
    </row>
    <row r="26" spans="3:10" x14ac:dyDescent="0.2">
      <c r="C26" s="75"/>
      <c r="D26" s="75"/>
      <c r="E26" s="75"/>
      <c r="F26" s="75"/>
      <c r="G26" s="75"/>
      <c r="H26" s="75"/>
      <c r="I26" s="75"/>
      <c r="J26" s="75"/>
    </row>
    <row r="27" spans="3:10" x14ac:dyDescent="0.2">
      <c r="C27" s="75"/>
      <c r="D27" s="75"/>
      <c r="E27" s="75"/>
      <c r="F27" s="75"/>
      <c r="G27" s="75"/>
      <c r="H27" s="75"/>
      <c r="I27" s="75"/>
      <c r="J27" s="75"/>
    </row>
    <row r="28" spans="3:10" x14ac:dyDescent="0.2">
      <c r="C28" s="75"/>
      <c r="D28" s="75"/>
      <c r="E28" s="75"/>
      <c r="F28" s="75"/>
      <c r="G28" s="75"/>
      <c r="H28" s="75"/>
      <c r="I28" s="75"/>
      <c r="J28" s="75"/>
    </row>
    <row r="29" spans="3:10" x14ac:dyDescent="0.2">
      <c r="C29" s="75"/>
      <c r="D29" s="75"/>
      <c r="E29" s="75"/>
      <c r="F29" s="75"/>
      <c r="G29" s="75"/>
      <c r="H29" s="75"/>
      <c r="I29" s="75"/>
      <c r="J29" s="75"/>
    </row>
    <row r="30" spans="3:10" x14ac:dyDescent="0.2">
      <c r="C30" s="75"/>
      <c r="D30" s="75"/>
      <c r="E30" s="75"/>
      <c r="F30" s="75"/>
      <c r="G30" s="75"/>
      <c r="H30" s="75"/>
      <c r="I30" s="75"/>
      <c r="J30" s="75"/>
    </row>
    <row r="31" spans="3:10" x14ac:dyDescent="0.2">
      <c r="C31" s="75"/>
      <c r="D31" s="75"/>
      <c r="E31" s="75"/>
      <c r="F31" s="75"/>
      <c r="G31" s="75"/>
      <c r="H31" s="75"/>
      <c r="I31" s="75"/>
      <c r="J31" s="75"/>
    </row>
    <row r="32" spans="3:10" x14ac:dyDescent="0.2">
      <c r="C32" s="75"/>
      <c r="D32" s="75"/>
      <c r="E32" s="75"/>
      <c r="F32" s="75"/>
      <c r="G32" s="75"/>
      <c r="H32" s="75"/>
      <c r="I32" s="75"/>
      <c r="J32" s="75"/>
    </row>
    <row r="33" spans="3:10" x14ac:dyDescent="0.2">
      <c r="C33" s="75"/>
      <c r="D33" s="75"/>
      <c r="E33" s="75"/>
      <c r="F33" s="75"/>
      <c r="G33" s="75"/>
      <c r="H33" s="75"/>
      <c r="I33" s="75"/>
      <c r="J33" s="75"/>
    </row>
    <row r="34" spans="3:10" x14ac:dyDescent="0.2">
      <c r="C34" s="75"/>
      <c r="D34" s="75"/>
      <c r="E34" s="75"/>
      <c r="F34" s="75"/>
      <c r="G34" s="75"/>
      <c r="H34" s="75"/>
      <c r="I34" s="75"/>
      <c r="J34" s="75"/>
    </row>
    <row r="35" spans="3:10" x14ac:dyDescent="0.2">
      <c r="C35" s="75"/>
      <c r="D35" s="75"/>
      <c r="E35" s="75"/>
      <c r="F35" s="75"/>
      <c r="G35" s="75"/>
      <c r="H35" s="75"/>
      <c r="I35" s="75"/>
      <c r="J35" s="75"/>
    </row>
    <row r="36" spans="3:10" x14ac:dyDescent="0.2">
      <c r="C36" s="75"/>
      <c r="D36" s="75"/>
      <c r="E36" s="75"/>
      <c r="F36" s="75"/>
      <c r="G36" s="75"/>
      <c r="H36" s="75"/>
      <c r="I36" s="75"/>
      <c r="J36" s="75"/>
    </row>
    <row r="37" spans="3:10" x14ac:dyDescent="0.2">
      <c r="C37" s="75"/>
      <c r="D37" s="75"/>
      <c r="E37" s="75"/>
      <c r="F37" s="75"/>
      <c r="G37" s="75"/>
      <c r="H37" s="75"/>
      <c r="I37" s="75"/>
      <c r="J37" s="75"/>
    </row>
    <row r="38" spans="3:10" x14ac:dyDescent="0.2">
      <c r="C38" s="75"/>
      <c r="D38" s="75"/>
      <c r="E38" s="75"/>
      <c r="F38" s="75"/>
      <c r="G38" s="75"/>
      <c r="H38" s="75"/>
      <c r="I38" s="75"/>
      <c r="J38" s="75"/>
    </row>
    <row r="39" spans="3:10" x14ac:dyDescent="0.2">
      <c r="C39" s="75"/>
      <c r="D39" s="75"/>
      <c r="E39" s="75"/>
      <c r="F39" s="75"/>
      <c r="G39" s="75"/>
      <c r="H39" s="75"/>
      <c r="I39" s="75"/>
      <c r="J39" s="75"/>
    </row>
    <row r="40" spans="3:10" x14ac:dyDescent="0.2">
      <c r="C40" s="75"/>
      <c r="D40" s="75"/>
      <c r="E40" s="75"/>
      <c r="F40" s="75"/>
      <c r="G40" s="75"/>
      <c r="H40" s="75"/>
      <c r="I40" s="75"/>
      <c r="J40" s="75"/>
    </row>
    <row r="41" spans="3:10" x14ac:dyDescent="0.2">
      <c r="C41" s="75"/>
      <c r="D41" s="75"/>
      <c r="E41" s="75"/>
      <c r="F41" s="75"/>
      <c r="G41" s="75"/>
      <c r="H41" s="75"/>
      <c r="I41" s="75"/>
      <c r="J41" s="75"/>
    </row>
    <row r="42" spans="3:10" x14ac:dyDescent="0.2">
      <c r="C42" s="75"/>
      <c r="D42" s="75"/>
      <c r="E42" s="75"/>
      <c r="F42" s="75"/>
      <c r="G42" s="75"/>
      <c r="H42" s="75"/>
      <c r="I42" s="75"/>
      <c r="J42" s="75"/>
    </row>
    <row r="43" spans="3:10" x14ac:dyDescent="0.2">
      <c r="C43" s="75"/>
      <c r="D43" s="75"/>
      <c r="E43" s="75"/>
      <c r="F43" s="75"/>
      <c r="G43" s="75"/>
      <c r="H43" s="75"/>
      <c r="I43" s="75"/>
      <c r="J43" s="75"/>
    </row>
    <row r="44" spans="3:10" x14ac:dyDescent="0.2">
      <c r="C44" s="75"/>
      <c r="D44" s="75"/>
      <c r="E44" s="75"/>
      <c r="F44" s="75"/>
      <c r="G44" s="75"/>
      <c r="H44" s="75"/>
      <c r="I44" s="75"/>
      <c r="J44" s="75"/>
    </row>
    <row r="45" spans="3:10" x14ac:dyDescent="0.2">
      <c r="C45" s="75"/>
      <c r="D45" s="75"/>
      <c r="E45" s="75"/>
      <c r="F45" s="75"/>
      <c r="G45" s="75"/>
      <c r="H45" s="75"/>
      <c r="I45" s="75"/>
      <c r="J45" s="75"/>
    </row>
    <row r="46" spans="3:10" x14ac:dyDescent="0.2">
      <c r="C46" s="75"/>
      <c r="D46" s="75"/>
      <c r="E46" s="75"/>
      <c r="F46" s="75"/>
      <c r="G46" s="75"/>
      <c r="H46" s="75"/>
      <c r="I46" s="75"/>
      <c r="J46" s="75"/>
    </row>
    <row r="47" spans="3:10" x14ac:dyDescent="0.2">
      <c r="C47" s="75"/>
      <c r="D47" s="75"/>
      <c r="E47" s="75"/>
      <c r="F47" s="75"/>
      <c r="G47" s="75"/>
      <c r="H47" s="75"/>
      <c r="I47" s="75"/>
      <c r="J47" s="75"/>
    </row>
    <row r="48" spans="3:10" x14ac:dyDescent="0.2">
      <c r="C48" s="75"/>
      <c r="D48" s="75"/>
      <c r="E48" s="75"/>
      <c r="F48" s="75"/>
      <c r="G48" s="75"/>
      <c r="H48" s="75"/>
      <c r="I48" s="75"/>
      <c r="J48" s="75"/>
    </row>
    <row r="49" spans="3:10" x14ac:dyDescent="0.2">
      <c r="C49" s="75"/>
      <c r="D49" s="75"/>
      <c r="E49" s="75"/>
      <c r="F49" s="75"/>
      <c r="G49" s="75"/>
      <c r="H49" s="75"/>
      <c r="I49" s="75"/>
      <c r="J49" s="75"/>
    </row>
    <row r="50" spans="3:10" x14ac:dyDescent="0.2">
      <c r="C50" s="75"/>
      <c r="D50" s="75"/>
      <c r="E50" s="75"/>
      <c r="F50" s="75"/>
      <c r="G50" s="75"/>
      <c r="H50" s="75"/>
      <c r="I50" s="75"/>
      <c r="J50" s="75"/>
    </row>
    <row r="51" spans="3:10" x14ac:dyDescent="0.2">
      <c r="C51" s="75"/>
      <c r="D51" s="75"/>
      <c r="E51" s="75"/>
      <c r="F51" s="75"/>
      <c r="G51" s="75"/>
      <c r="H51" s="75"/>
      <c r="I51" s="75"/>
      <c r="J51" s="75"/>
    </row>
    <row r="52" spans="3:10" x14ac:dyDescent="0.2">
      <c r="C52" s="75"/>
      <c r="D52" s="75"/>
      <c r="E52" s="75"/>
      <c r="F52" s="75"/>
      <c r="G52" s="75"/>
      <c r="H52" s="75"/>
      <c r="I52" s="75"/>
      <c r="J52" s="75"/>
    </row>
  </sheetData>
  <sheetProtection algorithmName="SHA-512" hashValue="n26TUWUVbL48k+XJ582FEZcTRRGxzZ75hu/uRQ7XXrQKyQ1PFuaz5ieaUeqbmt9N3wjFNAx5izXBbptZOMPxVA==" saltValue="Tr+Hf4UaAULHbWG2jxODg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X43" sqref="X43"/>
    </sheetView>
  </sheetViews>
  <sheetFormatPr baseColWidth="10" defaultColWidth="11.42578125" defaultRowHeight="12.75" x14ac:dyDescent="0.2"/>
  <cols>
    <col min="1" max="9" width="11.42578125" style="85"/>
    <col min="10" max="11" width="13.28515625" style="85" customWidth="1"/>
    <col min="12" max="16384" width="11.42578125" style="85"/>
  </cols>
  <sheetData>
    <row r="1" spans="1:16" x14ac:dyDescent="0.2">
      <c r="J1" s="253"/>
      <c r="K1" s="256"/>
    </row>
    <row r="2" spans="1:16" x14ac:dyDescent="0.2">
      <c r="J2" s="253" t="s">
        <v>200</v>
      </c>
      <c r="K2" s="256"/>
    </row>
    <row r="4" spans="1:16" ht="19.5" customHeight="1" x14ac:dyDescent="0.2">
      <c r="I4" s="254" t="s">
        <v>0</v>
      </c>
      <c r="J4" s="624" t="str">
        <f>+'B) Reajuste Tarifas y Ocupación'!F5</f>
        <v>(DEPTO./DELEG.)</v>
      </c>
      <c r="K4" s="625"/>
    </row>
    <row r="6" spans="1:16" ht="12.75" customHeight="1" x14ac:dyDescent="0.2">
      <c r="A6" s="255" t="s">
        <v>121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6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x14ac:dyDescent="0.2">
      <c r="A9" s="86"/>
      <c r="B9" s="86"/>
      <c r="C9" s="86"/>
      <c r="D9" s="86"/>
      <c r="E9" s="86"/>
      <c r="F9" s="86"/>
      <c r="G9" s="86"/>
      <c r="H9" s="86"/>
      <c r="I9" s="86"/>
    </row>
  </sheetData>
  <sheetProtection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13"/>
  <sheetViews>
    <sheetView zoomScale="90" zoomScaleNormal="90" workbookViewId="0">
      <selection activeCell="A45" sqref="A45"/>
    </sheetView>
  </sheetViews>
  <sheetFormatPr baseColWidth="10" defaultRowHeight="15" x14ac:dyDescent="0.25"/>
  <cols>
    <col min="1" max="1" width="38" style="430" customWidth="1"/>
    <col min="2" max="3" width="12.7109375" style="430" bestFit="1" customWidth="1"/>
    <col min="4" max="4" width="13.85546875" style="430" bestFit="1" customWidth="1"/>
    <col min="5" max="8" width="12.7109375" style="430" bestFit="1" customWidth="1"/>
    <col min="9" max="9" width="13.85546875" style="430" bestFit="1" customWidth="1"/>
    <col min="10" max="11" width="12.7109375" style="430" bestFit="1" customWidth="1"/>
    <col min="12" max="12" width="13.85546875" style="430" bestFit="1" customWidth="1"/>
    <col min="13" max="13" width="12.7109375" style="430" bestFit="1" customWidth="1"/>
    <col min="14" max="14" width="14.85546875" style="430" bestFit="1" customWidth="1"/>
    <col min="15" max="15" width="13.85546875" style="430" bestFit="1" customWidth="1"/>
    <col min="16" max="16384" width="11.42578125" style="430"/>
  </cols>
  <sheetData>
    <row r="2" spans="1:15" ht="15.75" x14ac:dyDescent="0.25">
      <c r="A2" s="632" t="s">
        <v>243</v>
      </c>
      <c r="B2" s="632"/>
      <c r="C2" s="632"/>
      <c r="D2" s="632"/>
    </row>
    <row r="4" spans="1:15" x14ac:dyDescent="0.25">
      <c r="A4" s="428" t="s">
        <v>242</v>
      </c>
      <c r="B4" s="429" t="s">
        <v>220</v>
      </c>
      <c r="C4" s="429" t="s">
        <v>221</v>
      </c>
      <c r="D4" s="429" t="s">
        <v>222</v>
      </c>
      <c r="E4" s="429" t="s">
        <v>223</v>
      </c>
      <c r="F4" s="429" t="s">
        <v>224</v>
      </c>
      <c r="G4" s="429" t="s">
        <v>225</v>
      </c>
      <c r="H4" s="429" t="s">
        <v>226</v>
      </c>
      <c r="I4" s="429" t="s">
        <v>227</v>
      </c>
      <c r="J4" s="429" t="s">
        <v>228</v>
      </c>
      <c r="K4" s="429" t="s">
        <v>229</v>
      </c>
      <c r="L4" s="429" t="s">
        <v>230</v>
      </c>
      <c r="M4" s="429" t="s">
        <v>231</v>
      </c>
    </row>
    <row r="5" spans="1:15" x14ac:dyDescent="0.25">
      <c r="A5" s="431" t="s">
        <v>237</v>
      </c>
      <c r="B5" s="437"/>
      <c r="C5" s="437"/>
      <c r="D5" s="437">
        <f>+'B) Reajuste Tarifas y Ocupación'!$H$24</f>
        <v>0</v>
      </c>
      <c r="E5" s="437">
        <f>+'B) Reajuste Tarifas y Ocupación'!$H$24</f>
        <v>0</v>
      </c>
      <c r="F5" s="437">
        <f>+'B) Reajuste Tarifas y Ocupación'!$H$24</f>
        <v>0</v>
      </c>
      <c r="G5" s="437">
        <f>+'B) Reajuste Tarifas y Ocupación'!$H$24</f>
        <v>0</v>
      </c>
      <c r="H5" s="437">
        <f>+'B) Reajuste Tarifas y Ocupación'!$H$24</f>
        <v>0</v>
      </c>
      <c r="I5" s="437">
        <f>+'B) Reajuste Tarifas y Ocupación'!$H$24</f>
        <v>0</v>
      </c>
      <c r="J5" s="437">
        <f>+'B) Reajuste Tarifas y Ocupación'!$H$24</f>
        <v>0</v>
      </c>
      <c r="K5" s="437">
        <f>+'B) Reajuste Tarifas y Ocupación'!$H$24</f>
        <v>0</v>
      </c>
      <c r="L5" s="437">
        <f>+'B) Reajuste Tarifas y Ocupación'!$H$24</f>
        <v>0</v>
      </c>
      <c r="M5" s="437">
        <f>+'B) Reajuste Tarifas y Ocupación'!$H$24</f>
        <v>0</v>
      </c>
    </row>
    <row r="6" spans="1:15" x14ac:dyDescent="0.25">
      <c r="A6" s="431" t="s">
        <v>241</v>
      </c>
      <c r="B6" s="437">
        <f>+COUNTA('F) Remuneraciones'!$D$11:$D$22)</f>
        <v>4</v>
      </c>
      <c r="C6" s="437">
        <f>+COUNTA('F) Remuneraciones'!$D$11:$D$22)</f>
        <v>4</v>
      </c>
      <c r="D6" s="437">
        <f>+COUNTA('F) Remuneraciones'!$D$11:$D$22)</f>
        <v>4</v>
      </c>
      <c r="E6" s="437">
        <f>+COUNTA('F) Remuneraciones'!$D$11:$D$22)</f>
        <v>4</v>
      </c>
      <c r="F6" s="437">
        <f>+COUNTA('F) Remuneraciones'!$D$11:$D$22)</f>
        <v>4</v>
      </c>
      <c r="G6" s="437">
        <f>+COUNTA('F) Remuneraciones'!$D$11:$D$22)</f>
        <v>4</v>
      </c>
      <c r="H6" s="437">
        <f>+COUNTA('F) Remuneraciones'!$D$11:$D$22)</f>
        <v>4</v>
      </c>
      <c r="I6" s="437">
        <f>+COUNTA('F) Remuneraciones'!$D$11:$D$22)</f>
        <v>4</v>
      </c>
      <c r="J6" s="437">
        <f>+COUNTA('F) Remuneraciones'!$D$11:$D$22)</f>
        <v>4</v>
      </c>
      <c r="K6" s="437">
        <f>+COUNTA('F) Remuneraciones'!$D$11:$D$22)</f>
        <v>4</v>
      </c>
      <c r="L6" s="437">
        <f>+COUNTA('F) Remuneraciones'!$D$11:$D$22)</f>
        <v>4</v>
      </c>
      <c r="M6" s="437">
        <f>+COUNTA('F) Remuneraciones'!$D$11:$D$22)</f>
        <v>4</v>
      </c>
    </row>
    <row r="7" spans="1:15" x14ac:dyDescent="0.25">
      <c r="A7" s="431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</row>
    <row r="8" spans="1:15" ht="30" x14ac:dyDescent="0.25">
      <c r="A8" s="439" t="s">
        <v>238</v>
      </c>
      <c r="B8" s="429" t="s">
        <v>220</v>
      </c>
      <c r="C8" s="429" t="s">
        <v>221</v>
      </c>
      <c r="D8" s="429" t="s">
        <v>222</v>
      </c>
      <c r="E8" s="429" t="s">
        <v>223</v>
      </c>
      <c r="F8" s="429" t="s">
        <v>224</v>
      </c>
      <c r="G8" s="429" t="s">
        <v>225</v>
      </c>
      <c r="H8" s="429" t="s">
        <v>226</v>
      </c>
      <c r="I8" s="429" t="s">
        <v>227</v>
      </c>
      <c r="J8" s="429" t="s">
        <v>228</v>
      </c>
      <c r="K8" s="429" t="s">
        <v>229</v>
      </c>
      <c r="L8" s="429" t="s">
        <v>230</v>
      </c>
      <c r="M8" s="429" t="s">
        <v>231</v>
      </c>
      <c r="N8" s="429" t="s">
        <v>236</v>
      </c>
    </row>
    <row r="9" spans="1:15" x14ac:dyDescent="0.25">
      <c r="A9" s="433" t="s">
        <v>232</v>
      </c>
      <c r="B9" s="434">
        <f>+'A) Resumen Ingresos y Egresos'!P26</f>
        <v>0</v>
      </c>
      <c r="C9" s="434">
        <f>+'A) Resumen Ingresos y Egresos'!N26*0.3</f>
        <v>0</v>
      </c>
      <c r="D9" s="434">
        <f>+('A) Resumen Ingresos y Egresos'!N26*0.7)+('A) Resumen Ingresos y Egresos'!O26*0.1)</f>
        <v>0</v>
      </c>
      <c r="E9" s="434">
        <f>+'A) Resumen Ingresos y Egresos'!$O$26*0.1</f>
        <v>0</v>
      </c>
      <c r="F9" s="434">
        <f>+'A) Resumen Ingresos y Egresos'!$O$26*0.1</f>
        <v>0</v>
      </c>
      <c r="G9" s="434">
        <f>+'A) Resumen Ingresos y Egresos'!$O$26*0.1</f>
        <v>0</v>
      </c>
      <c r="H9" s="434">
        <f>+'A) Resumen Ingresos y Egresos'!$O$26*0.1</f>
        <v>0</v>
      </c>
      <c r="I9" s="434">
        <f>+'A) Resumen Ingresos y Egresos'!$O$26*0.1</f>
        <v>0</v>
      </c>
      <c r="J9" s="434">
        <f>+'A) Resumen Ingresos y Egresos'!$O$26*0.1</f>
        <v>0</v>
      </c>
      <c r="K9" s="434">
        <f>+'A) Resumen Ingresos y Egresos'!$O$26*0.1</f>
        <v>0</v>
      </c>
      <c r="L9" s="434">
        <f>+'A) Resumen Ingresos y Egresos'!$O$26*0.1</f>
        <v>0</v>
      </c>
      <c r="M9" s="434">
        <f>+'A) Resumen Ingresos y Egresos'!$O$26*0.1</f>
        <v>0</v>
      </c>
      <c r="N9" s="432">
        <f>SUM(B9:M9)</f>
        <v>0</v>
      </c>
    </row>
    <row r="10" spans="1:15" x14ac:dyDescent="0.25">
      <c r="A10" s="433" t="s">
        <v>233</v>
      </c>
      <c r="B10" s="434">
        <f>+'F) Remuneraciones'!$I$23/12</f>
        <v>706250</v>
      </c>
      <c r="C10" s="434">
        <f>+'F) Remuneraciones'!$I$23/12</f>
        <v>706250</v>
      </c>
      <c r="D10" s="434">
        <f>+'F) Remuneraciones'!$I$23/12</f>
        <v>706250</v>
      </c>
      <c r="E10" s="434">
        <f>+'F) Remuneraciones'!$I$23/12</f>
        <v>706250</v>
      </c>
      <c r="F10" s="434">
        <f>+'F) Remuneraciones'!$I$23/12</f>
        <v>706250</v>
      </c>
      <c r="G10" s="434">
        <f>+'F) Remuneraciones'!$I$23/12</f>
        <v>706250</v>
      </c>
      <c r="H10" s="434">
        <f>+'F) Remuneraciones'!$I$23/12</f>
        <v>706250</v>
      </c>
      <c r="I10" s="434">
        <f>+'F) Remuneraciones'!$I$23/12</f>
        <v>706250</v>
      </c>
      <c r="J10" s="434">
        <f>+'F) Remuneraciones'!$I$23/12</f>
        <v>706250</v>
      </c>
      <c r="K10" s="434">
        <f>+'F) Remuneraciones'!$I$23/12</f>
        <v>706250</v>
      </c>
      <c r="L10" s="434">
        <f>+'F) Remuneraciones'!$I$23/12</f>
        <v>706250</v>
      </c>
      <c r="M10" s="434">
        <f>+'F) Remuneraciones'!$I$23/12</f>
        <v>706250</v>
      </c>
      <c r="N10" s="432">
        <f t="shared" ref="N10:N12" si="0">SUM(B10:M10)</f>
        <v>8475000</v>
      </c>
    </row>
    <row r="11" spans="1:15" x14ac:dyDescent="0.25">
      <c r="A11" s="433" t="s">
        <v>239</v>
      </c>
      <c r="B11" s="434">
        <f>+'F) Remuneraciones'!J23*0.5</f>
        <v>100000</v>
      </c>
      <c r="C11" s="434">
        <v>0</v>
      </c>
      <c r="D11" s="434">
        <v>0</v>
      </c>
      <c r="E11" s="434">
        <v>0</v>
      </c>
      <c r="F11" s="434">
        <v>0</v>
      </c>
      <c r="G11" s="434">
        <v>0</v>
      </c>
      <c r="H11" s="434">
        <v>0</v>
      </c>
      <c r="I11" s="434">
        <v>0</v>
      </c>
      <c r="J11" s="434">
        <f>+'F) Remuneraciones'!K23*0.5</f>
        <v>100000</v>
      </c>
      <c r="K11" s="434">
        <v>0</v>
      </c>
      <c r="L11" s="434">
        <v>0</v>
      </c>
      <c r="M11" s="434">
        <f>+'F) Remuneraciones'!J23*0.5+'F) Remuneraciones'!K23*0.5</f>
        <v>200000</v>
      </c>
      <c r="N11" s="432">
        <f t="shared" si="0"/>
        <v>400000</v>
      </c>
    </row>
    <row r="12" spans="1:15" x14ac:dyDescent="0.25">
      <c r="A12" s="433" t="s">
        <v>234</v>
      </c>
      <c r="B12" s="434">
        <f>(+'C) Costos Directos'!$H$75-'C) Costos Directos'!$D$14)*0.05</f>
        <v>72885.55</v>
      </c>
      <c r="C12" s="434">
        <f>(+'C) Costos Directos'!$H$75-'C) Costos Directos'!$D$14)*0.05</f>
        <v>72885.55</v>
      </c>
      <c r="D12" s="434">
        <f>(+'C) Costos Directos'!$H$75-'C) Costos Directos'!$D$14)*0.09</f>
        <v>131193.99</v>
      </c>
      <c r="E12" s="434">
        <f>(+'C) Costos Directos'!$H$75-'C) Costos Directos'!$D$14)*0.09</f>
        <v>131193.99</v>
      </c>
      <c r="F12" s="434">
        <f>(+'C) Costos Directos'!$H$75-'C) Costos Directos'!$D$14)*0.09</f>
        <v>131193.99</v>
      </c>
      <c r="G12" s="434">
        <f>(+'C) Costos Directos'!$H$75-'C) Costos Directos'!$D$14)*0.09</f>
        <v>131193.99</v>
      </c>
      <c r="H12" s="434">
        <f>(+'C) Costos Directos'!$H$75-'C) Costos Directos'!$D$14)*0.09</f>
        <v>131193.99</v>
      </c>
      <c r="I12" s="434">
        <f>(+'C) Costos Directos'!$H$75-'C) Costos Directos'!$D$14)*0.09</f>
        <v>131193.99</v>
      </c>
      <c r="J12" s="434">
        <f>(+'C) Costos Directos'!$H$75-'C) Costos Directos'!$D$14)*0.09</f>
        <v>131193.99</v>
      </c>
      <c r="K12" s="434">
        <f>(+'C) Costos Directos'!$H$75-'C) Costos Directos'!$D$14)*0.09</f>
        <v>131193.99</v>
      </c>
      <c r="L12" s="434">
        <f>(+'C) Costos Directos'!$H$75-'C) Costos Directos'!$D$14)*0.09</f>
        <v>131193.99</v>
      </c>
      <c r="M12" s="434">
        <f>(+'C) Costos Directos'!$H$75-'C) Costos Directos'!$D$14)*0.09</f>
        <v>131193.99</v>
      </c>
      <c r="N12" s="432">
        <f t="shared" si="0"/>
        <v>1457710.9999999998</v>
      </c>
      <c r="O12" s="434"/>
    </row>
    <row r="13" spans="1:15" x14ac:dyDescent="0.25">
      <c r="A13" s="435" t="s">
        <v>240</v>
      </c>
      <c r="B13" s="436">
        <f t="shared" ref="B13:M13" si="1">+B9-B10-B11-B12</f>
        <v>-879135.55</v>
      </c>
      <c r="C13" s="436">
        <f t="shared" si="1"/>
        <v>-779135.55</v>
      </c>
      <c r="D13" s="436">
        <f t="shared" si="1"/>
        <v>-837443.99</v>
      </c>
      <c r="E13" s="436">
        <f t="shared" si="1"/>
        <v>-837443.99</v>
      </c>
      <c r="F13" s="436">
        <f t="shared" si="1"/>
        <v>-837443.99</v>
      </c>
      <c r="G13" s="436">
        <f t="shared" si="1"/>
        <v>-837443.99</v>
      </c>
      <c r="H13" s="436">
        <f t="shared" si="1"/>
        <v>-837443.99</v>
      </c>
      <c r="I13" s="436">
        <f t="shared" si="1"/>
        <v>-837443.99</v>
      </c>
      <c r="J13" s="436">
        <f t="shared" si="1"/>
        <v>-937443.99</v>
      </c>
      <c r="K13" s="436">
        <f t="shared" si="1"/>
        <v>-837443.99</v>
      </c>
      <c r="L13" s="436">
        <f t="shared" si="1"/>
        <v>-837443.99</v>
      </c>
      <c r="M13" s="436">
        <f t="shared" si="1"/>
        <v>-1037443.99</v>
      </c>
      <c r="N13" s="436">
        <f>+N9-N10-N11-N12</f>
        <v>-10332711</v>
      </c>
      <c r="O13" s="434"/>
    </row>
  </sheetData>
  <sheetProtection sheet="1" objects="1" scenarios="1"/>
  <mergeCells count="1">
    <mergeCell ref="A2:D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CC"/>
  </sheetPr>
  <dimension ref="B1:S59"/>
  <sheetViews>
    <sheetView showGridLines="0" zoomScale="80" zoomScaleNormal="80" workbookViewId="0">
      <selection activeCell="C59" sqref="C59:F59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84</v>
      </c>
    </row>
    <row r="5" spans="2:11" x14ac:dyDescent="0.2">
      <c r="B5" s="469" t="s">
        <v>162</v>
      </c>
      <c r="C5" s="469"/>
      <c r="D5" s="469"/>
      <c r="E5" s="469"/>
      <c r="F5" s="469"/>
    </row>
    <row r="7" spans="2:11" x14ac:dyDescent="0.2">
      <c r="C7" s="221" t="s">
        <v>147</v>
      </c>
      <c r="D7" s="221"/>
      <c r="E7" s="221"/>
      <c r="F7" s="221"/>
      <c r="G7" s="221"/>
      <c r="H7" s="221"/>
      <c r="I7" s="221"/>
      <c r="J7" s="221"/>
      <c r="K7" s="221"/>
    </row>
    <row r="9" spans="2:11" x14ac:dyDescent="0.2">
      <c r="C9" s="221" t="s">
        <v>148</v>
      </c>
      <c r="D9" s="221"/>
      <c r="E9" s="221"/>
      <c r="F9" s="221"/>
      <c r="G9" s="221"/>
      <c r="H9" s="221"/>
      <c r="I9" s="220"/>
      <c r="J9" s="220"/>
      <c r="K9" s="220"/>
    </row>
    <row r="11" spans="2:11" x14ac:dyDescent="0.2">
      <c r="B11" s="471" t="s">
        <v>163</v>
      </c>
      <c r="C11" s="471"/>
      <c r="D11" s="471"/>
      <c r="E11" s="471"/>
      <c r="F11" s="471"/>
    </row>
    <row r="13" spans="2:11" x14ac:dyDescent="0.2">
      <c r="C13" s="222" t="s">
        <v>149</v>
      </c>
      <c r="D13" s="222"/>
      <c r="E13" s="222"/>
      <c r="F13" s="222"/>
      <c r="G13" s="222"/>
      <c r="H13" s="222"/>
    </row>
    <row r="15" spans="2:11" x14ac:dyDescent="0.2">
      <c r="C15" s="222" t="s">
        <v>150</v>
      </c>
      <c r="D15" s="222"/>
      <c r="E15" s="222"/>
      <c r="F15" s="222"/>
      <c r="G15" s="222"/>
      <c r="H15" s="222"/>
      <c r="I15" s="220"/>
      <c r="J15" s="220"/>
      <c r="K15" s="220"/>
    </row>
    <row r="19" spans="2:16" x14ac:dyDescent="0.2">
      <c r="B19" s="471" t="s">
        <v>164</v>
      </c>
      <c r="C19" s="471"/>
      <c r="D19" s="471"/>
      <c r="E19" s="471"/>
      <c r="F19" s="471"/>
    </row>
    <row r="21" spans="2:16" x14ac:dyDescent="0.2">
      <c r="C21" s="222" t="s">
        <v>152</v>
      </c>
      <c r="D21" s="222"/>
      <c r="E21" s="222"/>
      <c r="F21" s="223"/>
      <c r="G21" s="223"/>
      <c r="H21" s="223"/>
    </row>
    <row r="22" spans="2:16" x14ac:dyDescent="0.2">
      <c r="C22" s="470"/>
      <c r="D22" s="470"/>
      <c r="E22" s="470"/>
      <c r="F22" s="470"/>
      <c r="G22" s="470"/>
      <c r="H22" s="470"/>
      <c r="I22" s="470"/>
      <c r="J22" s="470"/>
      <c r="K22" s="470"/>
    </row>
    <row r="24" spans="2:16" x14ac:dyDescent="0.2">
      <c r="B24" s="471" t="s">
        <v>165</v>
      </c>
      <c r="C24" s="471"/>
      <c r="D24" s="471"/>
      <c r="E24" s="471"/>
      <c r="F24" s="471"/>
    </row>
    <row r="26" spans="2:16" x14ac:dyDescent="0.2">
      <c r="C26" s="224" t="s">
        <v>153</v>
      </c>
      <c r="D26" s="224"/>
      <c r="E26" s="224"/>
      <c r="F26" s="224"/>
      <c r="G26" s="224"/>
      <c r="H26" s="224"/>
      <c r="I26" s="224"/>
      <c r="J26" s="224"/>
    </row>
    <row r="27" spans="2:16" ht="12.75" customHeight="1" x14ac:dyDescent="0.2">
      <c r="C27" s="472" t="s">
        <v>154</v>
      </c>
      <c r="D27" s="472"/>
      <c r="E27" s="472"/>
      <c r="F27" s="472"/>
      <c r="G27" s="472"/>
      <c r="H27" s="472"/>
      <c r="I27" s="472"/>
      <c r="J27" s="472"/>
      <c r="K27" s="472"/>
      <c r="L27" s="472"/>
      <c r="M27" s="472"/>
    </row>
    <row r="28" spans="2:16" ht="12.75" customHeight="1" x14ac:dyDescent="0.2"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</row>
    <row r="29" spans="2:16" ht="12.75" customHeight="1" x14ac:dyDescent="0.2">
      <c r="C29" s="224" t="s">
        <v>155</v>
      </c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3"/>
    </row>
    <row r="30" spans="2:16" ht="12.75" customHeight="1" x14ac:dyDescent="0.2"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3"/>
    </row>
    <row r="31" spans="2:16" ht="12.75" customHeight="1" x14ac:dyDescent="0.2">
      <c r="C31" s="228" t="s">
        <v>156</v>
      </c>
      <c r="D31" s="225"/>
      <c r="E31" s="225"/>
      <c r="F31" s="227"/>
      <c r="G31" s="225"/>
      <c r="H31" s="225"/>
      <c r="I31" s="225"/>
      <c r="J31" s="225"/>
      <c r="K31" s="225"/>
      <c r="L31" s="225"/>
      <c r="M31" s="225"/>
      <c r="N31" s="223"/>
      <c r="O31" s="223"/>
      <c r="P31" s="223"/>
    </row>
    <row r="32" spans="2:16" ht="12.75" customHeight="1" x14ac:dyDescent="0.2">
      <c r="C32" s="226"/>
      <c r="D32" s="226"/>
      <c r="E32" s="226"/>
      <c r="F32" s="226"/>
      <c r="G32" s="226"/>
      <c r="H32" s="226"/>
      <c r="I32" s="225"/>
      <c r="J32" s="225"/>
      <c r="K32" s="225"/>
      <c r="L32" s="225"/>
      <c r="M32" s="225"/>
      <c r="N32" s="223"/>
    </row>
    <row r="33" spans="2:19" ht="12.75" customHeight="1" x14ac:dyDescent="0.2">
      <c r="C33" s="473" t="s">
        <v>157</v>
      </c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223"/>
    </row>
    <row r="34" spans="2:19" ht="12.75" customHeight="1" x14ac:dyDescent="0.2">
      <c r="C34" s="184"/>
      <c r="D34" s="184"/>
      <c r="E34" s="184"/>
      <c r="F34" s="184"/>
      <c r="G34" s="184"/>
      <c r="H34" s="184"/>
      <c r="I34" s="224"/>
      <c r="J34" s="224"/>
      <c r="K34" s="224"/>
      <c r="L34" s="224"/>
      <c r="M34" s="224"/>
      <c r="N34" s="223"/>
    </row>
    <row r="35" spans="2:19" ht="12.75" customHeight="1" x14ac:dyDescent="0.2">
      <c r="C35" s="225" t="s">
        <v>158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3"/>
    </row>
    <row r="36" spans="2:19" ht="12.75" customHeight="1" x14ac:dyDescent="0.2">
      <c r="C36" s="226"/>
      <c r="D36" s="226"/>
      <c r="E36" s="226"/>
      <c r="F36" s="226"/>
      <c r="G36" s="226"/>
      <c r="H36" s="226"/>
      <c r="I36" s="225"/>
      <c r="J36" s="225"/>
      <c r="K36" s="225"/>
      <c r="L36" s="225"/>
      <c r="M36" s="225"/>
      <c r="N36" s="223"/>
    </row>
    <row r="37" spans="2:19" ht="12.75" customHeight="1" x14ac:dyDescent="0.2"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</row>
    <row r="38" spans="2:19" ht="12.75" customHeight="1" x14ac:dyDescent="0.2"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</row>
    <row r="39" spans="2:19" ht="12.75" customHeight="1" x14ac:dyDescent="0.2">
      <c r="B39" s="228" t="s">
        <v>166</v>
      </c>
      <c r="C39" s="224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2:19" x14ac:dyDescent="0.2">
      <c r="O40" s="470"/>
      <c r="P40" s="470"/>
      <c r="Q40" s="470"/>
      <c r="R40" s="470"/>
      <c r="S40" s="470"/>
    </row>
    <row r="41" spans="2:19" x14ac:dyDescent="0.2">
      <c r="C41" s="474" t="s">
        <v>159</v>
      </c>
      <c r="D41" s="474"/>
      <c r="E41" s="474"/>
      <c r="F41" s="474"/>
    </row>
    <row r="42" spans="2:19" x14ac:dyDescent="0.2">
      <c r="C42" s="470"/>
      <c r="D42" s="470"/>
      <c r="E42" s="470"/>
      <c r="F42" s="470"/>
      <c r="G42" s="470"/>
      <c r="H42" s="470"/>
      <c r="I42" s="470"/>
      <c r="J42" s="470"/>
    </row>
    <row r="44" spans="2:19" x14ac:dyDescent="0.2">
      <c r="B44" s="471" t="s">
        <v>167</v>
      </c>
      <c r="C44" s="471"/>
      <c r="D44" s="471"/>
      <c r="E44" s="471"/>
      <c r="F44" s="471"/>
    </row>
    <row r="46" spans="2:19" x14ac:dyDescent="0.2">
      <c r="C46" s="229" t="s">
        <v>160</v>
      </c>
      <c r="D46" s="229"/>
      <c r="E46" s="229"/>
      <c r="F46" s="229"/>
      <c r="G46" s="229"/>
      <c r="H46" s="229"/>
      <c r="I46" s="229"/>
      <c r="J46" s="229"/>
      <c r="K46" s="230"/>
      <c r="L46" s="230"/>
      <c r="M46" s="230"/>
    </row>
    <row r="50" spans="2:13" x14ac:dyDescent="0.2">
      <c r="B50" s="471" t="s">
        <v>168</v>
      </c>
      <c r="C50" s="471"/>
      <c r="D50" s="471"/>
      <c r="E50" s="471"/>
      <c r="F50" s="471"/>
    </row>
    <row r="52" spans="2:13" x14ac:dyDescent="0.2">
      <c r="C52" s="224" t="s">
        <v>161</v>
      </c>
      <c r="D52" s="224"/>
      <c r="E52" s="224"/>
      <c r="F52" s="224"/>
      <c r="G52" s="223"/>
      <c r="H52" s="223"/>
      <c r="I52" s="223"/>
      <c r="J52" s="223"/>
      <c r="K52" s="223"/>
      <c r="L52" s="223"/>
      <c r="M52" s="223"/>
    </row>
    <row r="54" spans="2:13" x14ac:dyDescent="0.2">
      <c r="B54" s="223" t="s">
        <v>169</v>
      </c>
      <c r="C54" s="223"/>
    </row>
    <row r="57" spans="2:13" x14ac:dyDescent="0.2">
      <c r="B57" s="476" t="s">
        <v>235</v>
      </c>
      <c r="C57" s="476"/>
    </row>
    <row r="59" spans="2:13" x14ac:dyDescent="0.2">
      <c r="C59" s="475" t="s">
        <v>243</v>
      </c>
      <c r="D59" s="475"/>
      <c r="E59" s="475"/>
      <c r="F59" s="475"/>
    </row>
  </sheetData>
  <mergeCells count="14">
    <mergeCell ref="C59:F59"/>
    <mergeCell ref="B57:C57"/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  <hyperlink ref="B57:C57" location="'I) Proyección Mensual.'!A2" display="I) Proyección Mensual" xr:uid="{00000000-0004-0000-0100-000018000000}"/>
    <hyperlink ref="C59:F59" location="'I) Proyección Mensual.'!A1" display="TABLA N°15: PROYECCIÓN MENSUAL" xr:uid="{B1D1ECD7-D912-472F-B6C4-4B8AA8CBF9FC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6"/>
  <sheetViews>
    <sheetView showGridLines="0" tabSelected="1" zoomScale="80" zoomScaleNormal="80" workbookViewId="0">
      <selection activeCell="G39" sqref="G39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201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194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486" t="s">
        <v>0</v>
      </c>
      <c r="D4" s="486"/>
      <c r="E4" s="487" t="s">
        <v>143</v>
      </c>
      <c r="F4" s="488"/>
      <c r="G4" s="489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31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498" t="s">
        <v>147</v>
      </c>
      <c r="B6" s="498"/>
      <c r="C6" s="498"/>
      <c r="D6" s="498"/>
      <c r="E6" s="4"/>
      <c r="F6" s="4"/>
      <c r="G6" s="9"/>
      <c r="H6" s="231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288" t="s">
        <v>113</v>
      </c>
      <c r="B8" s="289" t="str">
        <f>+N17</f>
        <v>Ingreso por Matrícula</v>
      </c>
      <c r="C8" s="290" t="str">
        <f>+O17</f>
        <v>Ingreso por Mensualidad</v>
      </c>
      <c r="D8" s="290" t="s">
        <v>125</v>
      </c>
      <c r="E8" s="291" t="s">
        <v>82</v>
      </c>
      <c r="F8" s="292" t="s">
        <v>79</v>
      </c>
      <c r="G8" s="293" t="s">
        <v>80</v>
      </c>
      <c r="H8" s="294" t="s">
        <v>106</v>
      </c>
      <c r="I8" s="295" t="s">
        <v>112</v>
      </c>
      <c r="L8" s="65" t="s">
        <v>111</v>
      </c>
      <c r="N8" s="102"/>
    </row>
    <row r="9" spans="1:247" x14ac:dyDescent="0.2">
      <c r="A9" s="296" t="str">
        <f>+'B) Reajuste Tarifas y Ocupación'!A12</f>
        <v>Jardín Infantil Pequeños Colonos</v>
      </c>
      <c r="B9" s="297">
        <f>+N25</f>
        <v>0</v>
      </c>
      <c r="C9" s="298">
        <f>+O25</f>
        <v>0</v>
      </c>
      <c r="D9" s="297">
        <f>+P25</f>
        <v>0</v>
      </c>
      <c r="E9" s="299">
        <f>+B9+D9+C9</f>
        <v>0</v>
      </c>
      <c r="F9" s="300">
        <f>+'C) Costos Directos'!H75</f>
        <v>10332711</v>
      </c>
      <c r="G9" s="301">
        <f>+'D) Costos Indirectos'!$AP$15*(F9/$F$10)</f>
        <v>1744725</v>
      </c>
      <c r="H9" s="302">
        <f>+F9+G9</f>
        <v>12077436</v>
      </c>
      <c r="I9" s="303">
        <f>E9-H9</f>
        <v>-12077436</v>
      </c>
      <c r="L9" s="83">
        <f>+G9/$G$10</f>
        <v>1</v>
      </c>
      <c r="N9" s="103"/>
    </row>
    <row r="10" spans="1:247" s="6" customFormat="1" ht="15.75" thickBot="1" x14ac:dyDescent="0.25">
      <c r="A10" s="304" t="s">
        <v>1</v>
      </c>
      <c r="B10" s="305">
        <f t="shared" ref="B10:I10" si="0">SUM(B9:B9)</f>
        <v>0</v>
      </c>
      <c r="C10" s="305">
        <f t="shared" si="0"/>
        <v>0</v>
      </c>
      <c r="D10" s="305">
        <f t="shared" si="0"/>
        <v>0</v>
      </c>
      <c r="E10" s="306">
        <f>SUM(E9:E9)</f>
        <v>0</v>
      </c>
      <c r="F10" s="305">
        <f t="shared" si="0"/>
        <v>10332711</v>
      </c>
      <c r="G10" s="305">
        <f t="shared" si="0"/>
        <v>1744725</v>
      </c>
      <c r="H10" s="305">
        <f t="shared" si="0"/>
        <v>12077436</v>
      </c>
      <c r="I10" s="307">
        <f t="shared" si="0"/>
        <v>-12077436</v>
      </c>
      <c r="L10" s="84">
        <f>SUM(L9:L9)</f>
        <v>1</v>
      </c>
      <c r="N10" s="56"/>
      <c r="O10" s="261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62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498" t="s">
        <v>148</v>
      </c>
      <c r="B15" s="498"/>
      <c r="C15" s="498"/>
      <c r="D15" s="498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499" t="s">
        <v>113</v>
      </c>
      <c r="B17" s="501" t="s">
        <v>5</v>
      </c>
      <c r="C17" s="490" t="s">
        <v>2</v>
      </c>
      <c r="D17" s="492" t="s">
        <v>263</v>
      </c>
      <c r="E17" s="493"/>
      <c r="F17" s="493"/>
      <c r="G17" s="493"/>
      <c r="H17" s="494"/>
      <c r="I17" s="495" t="s">
        <v>264</v>
      </c>
      <c r="J17" s="496"/>
      <c r="K17" s="496"/>
      <c r="L17" s="496"/>
      <c r="M17" s="497"/>
      <c r="N17" s="507" t="s">
        <v>89</v>
      </c>
      <c r="O17" s="509" t="s">
        <v>90</v>
      </c>
      <c r="P17" s="505" t="s">
        <v>125</v>
      </c>
      <c r="Q17" s="511" t="s">
        <v>105</v>
      </c>
    </row>
    <row r="18" spans="1:17" s="16" customFormat="1" ht="39" thickBot="1" x14ac:dyDescent="0.25">
      <c r="A18" s="500"/>
      <c r="B18" s="502"/>
      <c r="C18" s="491"/>
      <c r="D18" s="265" t="s">
        <v>86</v>
      </c>
      <c r="E18" s="264" t="s">
        <v>137</v>
      </c>
      <c r="F18" s="264" t="s">
        <v>138</v>
      </c>
      <c r="G18" s="264" t="s">
        <v>87</v>
      </c>
      <c r="H18" s="266" t="s">
        <v>88</v>
      </c>
      <c r="I18" s="265" t="s">
        <v>86</v>
      </c>
      <c r="J18" s="264" t="s">
        <v>137</v>
      </c>
      <c r="K18" s="264" t="s">
        <v>138</v>
      </c>
      <c r="L18" s="264" t="s">
        <v>87</v>
      </c>
      <c r="M18" s="266" t="s">
        <v>88</v>
      </c>
      <c r="N18" s="508"/>
      <c r="O18" s="510"/>
      <c r="P18" s="506"/>
      <c r="Q18" s="512"/>
    </row>
    <row r="19" spans="1:17" ht="12.75" customHeight="1" x14ac:dyDescent="0.2">
      <c r="A19" s="481" t="str">
        <f>+'B) Reajuste Tarifas y Ocupación'!A12</f>
        <v>Jardín Infantil Pequeños Colonos</v>
      </c>
      <c r="B19" s="477" t="str">
        <f>+'B) Reajuste Tarifas y Ocupación'!B12</f>
        <v>Media jornada</v>
      </c>
      <c r="C19" s="423" t="s">
        <v>265</v>
      </c>
      <c r="D19" s="275">
        <f t="shared" ref="D19:F20" si="1">+I19</f>
        <v>79100</v>
      </c>
      <c r="E19" s="269">
        <f t="shared" si="1"/>
        <v>95000</v>
      </c>
      <c r="F19" s="269">
        <f t="shared" si="1"/>
        <v>95000</v>
      </c>
      <c r="G19" s="269">
        <f t="shared" ref="G19:H20" si="2">+L19</f>
        <v>151700</v>
      </c>
      <c r="H19" s="276">
        <f t="shared" si="2"/>
        <v>184000</v>
      </c>
      <c r="I19" s="275">
        <f>+'B) Reajuste Tarifas y Ocupación'!M12</f>
        <v>79100</v>
      </c>
      <c r="J19" s="269">
        <f>+'B) Reajuste Tarifas y Ocupación'!N12</f>
        <v>95000</v>
      </c>
      <c r="K19" s="269">
        <f>+'B) Reajuste Tarifas y Ocupación'!O12</f>
        <v>95000</v>
      </c>
      <c r="L19" s="269">
        <f>+'B) Reajuste Tarifas y Ocupación'!P12</f>
        <v>151700</v>
      </c>
      <c r="M19" s="276">
        <f>+'B) Reajuste Tarifas y Ocupación'!Q12</f>
        <v>184000</v>
      </c>
      <c r="N19" s="281"/>
      <c r="O19" s="270"/>
      <c r="P19" s="284">
        <f>+'B) Reajuste Tarifas y Ocupación'!C12</f>
        <v>70000</v>
      </c>
      <c r="Q19" s="503"/>
    </row>
    <row r="20" spans="1:17" x14ac:dyDescent="0.2">
      <c r="A20" s="482"/>
      <c r="B20" s="478"/>
      <c r="C20" s="263" t="s">
        <v>7</v>
      </c>
      <c r="D20" s="277">
        <f t="shared" si="1"/>
        <v>0</v>
      </c>
      <c r="E20" s="268">
        <f t="shared" si="1"/>
        <v>0</v>
      </c>
      <c r="F20" s="268">
        <f t="shared" si="1"/>
        <v>0</v>
      </c>
      <c r="G20" s="268">
        <f t="shared" si="2"/>
        <v>0</v>
      </c>
      <c r="H20" s="278">
        <f t="shared" si="2"/>
        <v>0</v>
      </c>
      <c r="I20" s="277">
        <f>+'B) Reajuste Tarifas y Ocupación'!C22</f>
        <v>0</v>
      </c>
      <c r="J20" s="268">
        <f>+'B) Reajuste Tarifas y Ocupación'!D22</f>
        <v>0</v>
      </c>
      <c r="K20" s="268">
        <f>+'B) Reajuste Tarifas y Ocupación'!E22</f>
        <v>0</v>
      </c>
      <c r="L20" s="268">
        <f>+'B) Reajuste Tarifas y Ocupación'!F22</f>
        <v>0</v>
      </c>
      <c r="M20" s="278">
        <f>+'B) Reajuste Tarifas y Ocupación'!G22</f>
        <v>0</v>
      </c>
      <c r="N20" s="282"/>
      <c r="O20" s="267"/>
      <c r="P20" s="285">
        <v>0</v>
      </c>
      <c r="Q20" s="504"/>
    </row>
    <row r="21" spans="1:17" ht="13.5" thickBot="1" x14ac:dyDescent="0.25">
      <c r="A21" s="482"/>
      <c r="B21" s="479"/>
      <c r="C21" s="271" t="s">
        <v>9</v>
      </c>
      <c r="D21" s="279">
        <f>D20*D19</f>
        <v>0</v>
      </c>
      <c r="E21" s="272">
        <f>E20*E19</f>
        <v>0</v>
      </c>
      <c r="F21" s="272">
        <f t="shared" ref="F21" si="3">F20*F19</f>
        <v>0</v>
      </c>
      <c r="G21" s="272">
        <f t="shared" ref="G21:H21" si="4">G20*G19</f>
        <v>0</v>
      </c>
      <c r="H21" s="280">
        <f t="shared" si="4"/>
        <v>0</v>
      </c>
      <c r="I21" s="346">
        <f>I20*I19*10</f>
        <v>0</v>
      </c>
      <c r="J21" s="347">
        <f t="shared" ref="J21:M21" si="5">J20*J19*10</f>
        <v>0</v>
      </c>
      <c r="K21" s="347">
        <f t="shared" ref="K21" si="6">K20*K19*10</f>
        <v>0</v>
      </c>
      <c r="L21" s="347">
        <f t="shared" si="5"/>
        <v>0</v>
      </c>
      <c r="M21" s="348">
        <f t="shared" si="5"/>
        <v>0</v>
      </c>
      <c r="N21" s="283">
        <f>SUM(D21:H21)</f>
        <v>0</v>
      </c>
      <c r="O21" s="273">
        <f>SUM(I21:M21)</f>
        <v>0</v>
      </c>
      <c r="P21" s="286">
        <f>P20*P19</f>
        <v>0</v>
      </c>
      <c r="Q21" s="287">
        <f>N21+O21+P21</f>
        <v>0</v>
      </c>
    </row>
    <row r="22" spans="1:17" ht="12.75" customHeight="1" x14ac:dyDescent="0.2">
      <c r="A22" s="482"/>
      <c r="B22" s="477" t="str">
        <f>+'B) Reajuste Tarifas y Ocupación'!B13</f>
        <v>Doble Jornada</v>
      </c>
      <c r="C22" s="423" t="s">
        <v>265</v>
      </c>
      <c r="D22" s="275">
        <f t="shared" ref="D22:D23" si="7">+I22</f>
        <v>103900</v>
      </c>
      <c r="E22" s="269">
        <f t="shared" ref="E22:E23" si="8">+J22</f>
        <v>124700</v>
      </c>
      <c r="F22" s="269">
        <f t="shared" ref="F22:F23" si="9">+K22</f>
        <v>124700</v>
      </c>
      <c r="G22" s="269">
        <f t="shared" ref="G22:G23" si="10">+L22</f>
        <v>187000</v>
      </c>
      <c r="H22" s="345">
        <f t="shared" ref="H22:H23" si="11">+M22</f>
        <v>224200</v>
      </c>
      <c r="I22" s="275">
        <f>+'B) Reajuste Tarifas y Ocupación'!M13</f>
        <v>103900</v>
      </c>
      <c r="J22" s="269">
        <f>+'B) Reajuste Tarifas y Ocupación'!N13</f>
        <v>124700</v>
      </c>
      <c r="K22" s="269">
        <f>+'B) Reajuste Tarifas y Ocupación'!O13</f>
        <v>124700</v>
      </c>
      <c r="L22" s="269">
        <f>+'B) Reajuste Tarifas y Ocupación'!P13</f>
        <v>187000</v>
      </c>
      <c r="M22" s="276">
        <f>+'B) Reajuste Tarifas y Ocupación'!Q13</f>
        <v>224200</v>
      </c>
      <c r="N22" s="281"/>
      <c r="O22" s="270"/>
      <c r="P22" s="284">
        <f>+'B) Reajuste Tarifas y Ocupación'!C13</f>
        <v>91900</v>
      </c>
      <c r="Q22" s="503"/>
    </row>
    <row r="23" spans="1:17" x14ac:dyDescent="0.2">
      <c r="A23" s="482"/>
      <c r="B23" s="478"/>
      <c r="C23" s="263" t="s">
        <v>7</v>
      </c>
      <c r="D23" s="277">
        <f t="shared" si="7"/>
        <v>0</v>
      </c>
      <c r="E23" s="268">
        <f t="shared" si="8"/>
        <v>0</v>
      </c>
      <c r="F23" s="268">
        <f t="shared" si="9"/>
        <v>0</v>
      </c>
      <c r="G23" s="268">
        <f t="shared" si="10"/>
        <v>0</v>
      </c>
      <c r="H23" s="349">
        <f t="shared" si="11"/>
        <v>0</v>
      </c>
      <c r="I23" s="277">
        <f>+'B) Reajuste Tarifas y Ocupación'!C23</f>
        <v>0</v>
      </c>
      <c r="J23" s="268">
        <f>+'B) Reajuste Tarifas y Ocupación'!D23</f>
        <v>0</v>
      </c>
      <c r="K23" s="268">
        <f>+'B) Reajuste Tarifas y Ocupación'!E23</f>
        <v>0</v>
      </c>
      <c r="L23" s="268">
        <f>+'B) Reajuste Tarifas y Ocupación'!F23</f>
        <v>0</v>
      </c>
      <c r="M23" s="278">
        <f>+'B) Reajuste Tarifas y Ocupación'!G23</f>
        <v>0</v>
      </c>
      <c r="N23" s="282"/>
      <c r="O23" s="267"/>
      <c r="P23" s="285">
        <v>0</v>
      </c>
      <c r="Q23" s="504"/>
    </row>
    <row r="24" spans="1:17" ht="13.5" thickBot="1" x14ac:dyDescent="0.25">
      <c r="A24" s="482"/>
      <c r="B24" s="479"/>
      <c r="C24" s="271" t="s">
        <v>9</v>
      </c>
      <c r="D24" s="346">
        <f>D23*D22</f>
        <v>0</v>
      </c>
      <c r="E24" s="347">
        <f>E23*E22</f>
        <v>0</v>
      </c>
      <c r="F24" s="347">
        <f t="shared" ref="F24:H24" si="12">F23*F22</f>
        <v>0</v>
      </c>
      <c r="G24" s="347">
        <f t="shared" si="12"/>
        <v>0</v>
      </c>
      <c r="H24" s="309">
        <f t="shared" si="12"/>
        <v>0</v>
      </c>
      <c r="I24" s="346">
        <f>I23*I22*10</f>
        <v>0</v>
      </c>
      <c r="J24" s="347">
        <f t="shared" ref="J24:M24" si="13">J23*J22*10</f>
        <v>0</v>
      </c>
      <c r="K24" s="347">
        <f t="shared" si="13"/>
        <v>0</v>
      </c>
      <c r="L24" s="347">
        <f t="shared" si="13"/>
        <v>0</v>
      </c>
      <c r="M24" s="348">
        <f t="shared" si="13"/>
        <v>0</v>
      </c>
      <c r="N24" s="372">
        <f>SUM(D24:H24)</f>
        <v>0</v>
      </c>
      <c r="O24" s="308">
        <f>SUM(I24:M24)</f>
        <v>0</v>
      </c>
      <c r="P24" s="309">
        <f>P23*P22</f>
        <v>0</v>
      </c>
      <c r="Q24" s="310">
        <f>N24+O24+P24</f>
        <v>0</v>
      </c>
    </row>
    <row r="25" spans="1:17" s="10" customFormat="1" ht="15.75" thickBot="1" x14ac:dyDescent="0.25">
      <c r="A25" s="483"/>
      <c r="B25" s="480" t="s">
        <v>10</v>
      </c>
      <c r="C25" s="480"/>
      <c r="D25" s="350">
        <f>+D21+D24</f>
        <v>0</v>
      </c>
      <c r="E25" s="351">
        <f t="shared" ref="E25:M25" si="14">+E21+E24</f>
        <v>0</v>
      </c>
      <c r="F25" s="351">
        <f t="shared" si="14"/>
        <v>0</v>
      </c>
      <c r="G25" s="351">
        <f t="shared" si="14"/>
        <v>0</v>
      </c>
      <c r="H25" s="352">
        <f t="shared" si="14"/>
        <v>0</v>
      </c>
      <c r="I25" s="350">
        <f t="shared" si="14"/>
        <v>0</v>
      </c>
      <c r="J25" s="351">
        <f t="shared" si="14"/>
        <v>0</v>
      </c>
      <c r="K25" s="351">
        <f t="shared" si="14"/>
        <v>0</v>
      </c>
      <c r="L25" s="351">
        <f t="shared" si="14"/>
        <v>0</v>
      </c>
      <c r="M25" s="352">
        <f t="shared" si="14"/>
        <v>0</v>
      </c>
      <c r="N25" s="350">
        <f>+N21+N24</f>
        <v>0</v>
      </c>
      <c r="O25" s="351">
        <f>+O21+O24</f>
        <v>0</v>
      </c>
      <c r="P25" s="351">
        <f>+P21+P24</f>
        <v>0</v>
      </c>
      <c r="Q25" s="373">
        <f>+Q21+Q24</f>
        <v>0</v>
      </c>
    </row>
    <row r="26" spans="1:17" ht="15" customHeight="1" thickBot="1" x14ac:dyDescent="0.25">
      <c r="A26" s="484" t="s">
        <v>8</v>
      </c>
      <c r="B26" s="485"/>
      <c r="C26" s="485"/>
      <c r="D26" s="353">
        <f>+D25</f>
        <v>0</v>
      </c>
      <c r="E26" s="354">
        <f t="shared" ref="E26:H26" si="15">+E25</f>
        <v>0</v>
      </c>
      <c r="F26" s="354">
        <f t="shared" si="15"/>
        <v>0</v>
      </c>
      <c r="G26" s="354">
        <f t="shared" si="15"/>
        <v>0</v>
      </c>
      <c r="H26" s="355">
        <f t="shared" si="15"/>
        <v>0</v>
      </c>
      <c r="I26" s="353">
        <f t="shared" ref="I26" si="16">+I25</f>
        <v>0</v>
      </c>
      <c r="J26" s="354">
        <f t="shared" ref="J26" si="17">+J25</f>
        <v>0</v>
      </c>
      <c r="K26" s="354">
        <f t="shared" ref="K26" si="18">+K25</f>
        <v>0</v>
      </c>
      <c r="L26" s="354">
        <f t="shared" ref="L26" si="19">+L25</f>
        <v>0</v>
      </c>
      <c r="M26" s="355">
        <f t="shared" ref="M26" si="20">+M25</f>
        <v>0</v>
      </c>
      <c r="N26" s="353">
        <f>+N25</f>
        <v>0</v>
      </c>
      <c r="O26" s="354">
        <f t="shared" ref="O26" si="21">+O25</f>
        <v>0</v>
      </c>
      <c r="P26" s="354">
        <f t="shared" ref="P26" si="22">+P25</f>
        <v>0</v>
      </c>
      <c r="Q26" s="371">
        <f t="shared" ref="Q26" si="23">+Q25</f>
        <v>0</v>
      </c>
    </row>
  </sheetData>
  <sheetProtection algorithmName="SHA-512" hashValue="JonUgNCJEl8aXTb5gPksOQG3+PJqGzheNZiCHrjfsVhpttxr15ZSBnnIaFjkJpKWYd9GJntG7rn5hwfChNCnxg==" saltValue="5aGyu4uqviS5A6xXuDoP3Q==" spinCount="100000" sheet="1" objects="1" scenarios="1"/>
  <mergeCells count="20">
    <mergeCell ref="Q22:Q23"/>
    <mergeCell ref="P17:P18"/>
    <mergeCell ref="N17:N18"/>
    <mergeCell ref="O17:O18"/>
    <mergeCell ref="Q17:Q18"/>
    <mergeCell ref="Q19:Q20"/>
    <mergeCell ref="C4:D4"/>
    <mergeCell ref="E4:G4"/>
    <mergeCell ref="C17:C18"/>
    <mergeCell ref="D17:H17"/>
    <mergeCell ref="I17:M17"/>
    <mergeCell ref="A6:D6"/>
    <mergeCell ref="A15:D15"/>
    <mergeCell ref="A17:A18"/>
    <mergeCell ref="B17:B18"/>
    <mergeCell ref="B22:B24"/>
    <mergeCell ref="B25:C25"/>
    <mergeCell ref="A19:A25"/>
    <mergeCell ref="B19:B21"/>
    <mergeCell ref="A26:C26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D.B.S.A.ORDINARIA&amp;R02-BS/0307/02Pag &amp;P de &amp;N</oddHeader>
  </headerFooter>
  <ignoredErrors>
    <ignoredError sqref="D20:H20 D19:H19 J19 I21:Q21 J20:O20 L19:Q19 Q20" unlockedFormula="1"/>
    <ignoredError sqref="F21:H21" formula="1" unlockedFormula="1"/>
    <ignoredError sqref="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4"/>
  <sheetViews>
    <sheetView showGridLines="0" zoomScale="80" zoomScaleNormal="80" workbookViewId="0">
      <selection activeCell="K22" sqref="K22"/>
    </sheetView>
  </sheetViews>
  <sheetFormatPr baseColWidth="10" defaultColWidth="11.42578125" defaultRowHeight="12.75" x14ac:dyDescent="0.2"/>
  <cols>
    <col min="1" max="1" width="56.5703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5703125" style="46" bestFit="1" customWidth="1"/>
    <col min="6" max="6" width="14.5703125" style="46" customWidth="1"/>
    <col min="7" max="7" width="14.85546875" style="46" customWidth="1"/>
    <col min="8" max="8" width="11.85546875" style="46" bestFit="1" customWidth="1"/>
    <col min="9" max="9" width="14.5703125" style="46" bestFit="1" customWidth="1"/>
    <col min="10" max="10" width="14.5703125" style="46" customWidth="1"/>
    <col min="11" max="12" width="11.85546875" style="46" customWidth="1"/>
    <col min="13" max="13" width="14" style="46" customWidth="1"/>
    <col min="14" max="15" width="14.5703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5703125" style="46" bestFit="1" customWidth="1"/>
    <col min="23" max="23" width="14.5703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202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195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486" t="s">
        <v>0</v>
      </c>
      <c r="D5" s="540"/>
      <c r="E5" s="105"/>
      <c r="F5" s="515" t="s">
        <v>122</v>
      </c>
      <c r="G5" s="516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105"/>
      <c r="D6" s="105"/>
      <c r="E6" s="105"/>
      <c r="F6" s="108"/>
      <c r="G6" s="108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105"/>
      <c r="D7" s="105"/>
      <c r="E7" s="105"/>
      <c r="F7" s="108"/>
      <c r="G7" s="108"/>
      <c r="R7" s="14"/>
      <c r="S7" s="23"/>
      <c r="T7" s="24"/>
      <c r="V7" s="59"/>
      <c r="W7" s="59"/>
      <c r="IL7" s="4"/>
      <c r="IM7" s="4"/>
      <c r="IN7" s="4"/>
      <c r="IO7" s="4"/>
      <c r="IP7" s="4"/>
      <c r="IQ7" s="4"/>
    </row>
    <row r="8" spans="1:256" s="14" customFormat="1" ht="15.75" x14ac:dyDescent="0.2">
      <c r="A8" s="525" t="s">
        <v>149</v>
      </c>
      <c r="B8" s="525"/>
      <c r="C8" s="525"/>
      <c r="D8" s="525"/>
      <c r="E8" s="106"/>
      <c r="F8" s="108"/>
      <c r="G8" s="108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526" t="s">
        <v>133</v>
      </c>
      <c r="B10" s="520" t="s">
        <v>5</v>
      </c>
      <c r="C10" s="522" t="s">
        <v>219</v>
      </c>
      <c r="D10" s="523"/>
      <c r="E10" s="523"/>
      <c r="F10" s="523"/>
      <c r="G10" s="524"/>
      <c r="H10" s="535" t="s">
        <v>107</v>
      </c>
      <c r="I10" s="536"/>
      <c r="J10" s="536"/>
      <c r="K10" s="536"/>
      <c r="L10" s="537"/>
      <c r="M10" s="532" t="s">
        <v>251</v>
      </c>
      <c r="N10" s="533"/>
      <c r="O10" s="533"/>
      <c r="P10" s="533"/>
      <c r="Q10" s="534"/>
      <c r="R10" s="17"/>
    </row>
    <row r="11" spans="1:256" ht="81" customHeight="1" thickBot="1" x14ac:dyDescent="0.25">
      <c r="A11" s="527"/>
      <c r="B11" s="521"/>
      <c r="C11" s="87" t="s">
        <v>86</v>
      </c>
      <c r="D11" s="88" t="s">
        <v>137</v>
      </c>
      <c r="E11" s="88" t="s">
        <v>138</v>
      </c>
      <c r="F11" s="88" t="s">
        <v>87</v>
      </c>
      <c r="G11" s="93" t="s">
        <v>88</v>
      </c>
      <c r="H11" s="94" t="s">
        <v>86</v>
      </c>
      <c r="I11" s="95" t="s">
        <v>137</v>
      </c>
      <c r="J11" s="95" t="s">
        <v>138</v>
      </c>
      <c r="K11" s="96" t="s">
        <v>87</v>
      </c>
      <c r="L11" s="97" t="s">
        <v>88</v>
      </c>
      <c r="M11" s="90" t="s">
        <v>86</v>
      </c>
      <c r="N11" s="91" t="s">
        <v>137</v>
      </c>
      <c r="O11" s="91" t="s">
        <v>138</v>
      </c>
      <c r="P11" s="91" t="s">
        <v>87</v>
      </c>
      <c r="Q11" s="92" t="s">
        <v>88</v>
      </c>
      <c r="R11" s="17"/>
    </row>
    <row r="12" spans="1:256" ht="13.5" customHeight="1" x14ac:dyDescent="0.2">
      <c r="A12" s="538" t="s">
        <v>209</v>
      </c>
      <c r="B12" s="363" t="s">
        <v>126</v>
      </c>
      <c r="C12" s="364">
        <v>70000</v>
      </c>
      <c r="D12" s="364">
        <v>84000</v>
      </c>
      <c r="E12" s="364">
        <v>84000</v>
      </c>
      <c r="F12" s="364">
        <v>134200</v>
      </c>
      <c r="G12" s="467">
        <v>162800</v>
      </c>
      <c r="H12" s="365">
        <v>0.13</v>
      </c>
      <c r="I12" s="313">
        <f>+H12</f>
        <v>0.13</v>
      </c>
      <c r="J12" s="313">
        <f>+H12</f>
        <v>0.13</v>
      </c>
      <c r="K12" s="313">
        <f>+H12</f>
        <v>0.13</v>
      </c>
      <c r="L12" s="366">
        <f>+H12</f>
        <v>0.13</v>
      </c>
      <c r="M12" s="367">
        <f>CEILING(C12*(1+H12),100)</f>
        <v>79100</v>
      </c>
      <c r="N12" s="317">
        <f>+CEILING(C12*(1.2)*(1+I12),100)</f>
        <v>95000</v>
      </c>
      <c r="O12" s="317">
        <f>+CEILING(C12*(1.2)*(1+J12),100)</f>
        <v>95000</v>
      </c>
      <c r="P12" s="317">
        <f>+CEILING(F12*(1+K12),100)</f>
        <v>151700</v>
      </c>
      <c r="Q12" s="257">
        <f>+CEILING(G12*(1+L12),100)</f>
        <v>184000</v>
      </c>
      <c r="R12" s="76"/>
    </row>
    <row r="13" spans="1:256" ht="13.5" customHeight="1" thickBot="1" x14ac:dyDescent="0.25">
      <c r="A13" s="539"/>
      <c r="B13" s="368" t="s">
        <v>210</v>
      </c>
      <c r="C13" s="369">
        <v>91900</v>
      </c>
      <c r="D13" s="369">
        <v>110300</v>
      </c>
      <c r="E13" s="369">
        <v>110300</v>
      </c>
      <c r="F13" s="369">
        <v>165400</v>
      </c>
      <c r="G13" s="468">
        <v>198400</v>
      </c>
      <c r="H13" s="314">
        <v>0.13</v>
      </c>
      <c r="I13" s="315">
        <f>+H13</f>
        <v>0.13</v>
      </c>
      <c r="J13" s="315">
        <f>+H13</f>
        <v>0.13</v>
      </c>
      <c r="K13" s="315">
        <f>+H13</f>
        <v>0.13</v>
      </c>
      <c r="L13" s="316">
        <f>+H13</f>
        <v>0.13</v>
      </c>
      <c r="M13" s="258">
        <f>CEILING(C13*(1+H13),100)</f>
        <v>103900</v>
      </c>
      <c r="N13" s="259">
        <f>+CEILING(C13*(1.2)*(1+I13),100)</f>
        <v>124700</v>
      </c>
      <c r="O13" s="259">
        <f>+CEILING(C13*(1.2)*(1+J13),100)</f>
        <v>124700</v>
      </c>
      <c r="P13" s="259">
        <f>+CEILING(F13*(1+K13),100)</f>
        <v>187000</v>
      </c>
      <c r="Q13" s="260">
        <f>+CEILING(G13*(1+L13),100)</f>
        <v>224200</v>
      </c>
      <c r="R13" s="76"/>
    </row>
    <row r="14" spans="1:256" ht="12.75" customHeight="1" x14ac:dyDescent="0.2">
      <c r="B14" s="46"/>
      <c r="R14" s="46"/>
    </row>
    <row r="17" spans="1:8" x14ac:dyDescent="0.2">
      <c r="D17" s="165"/>
    </row>
    <row r="18" spans="1:8" ht="15.75" x14ac:dyDescent="0.2">
      <c r="A18" s="525" t="s">
        <v>150</v>
      </c>
      <c r="B18" s="525"/>
      <c r="C18" s="525"/>
      <c r="D18" s="525"/>
      <c r="E18" s="525"/>
      <c r="F18" s="525"/>
      <c r="G18" s="14"/>
      <c r="H18" s="14"/>
    </row>
    <row r="19" spans="1:8" ht="13.5" thickBot="1" x14ac:dyDescent="0.25"/>
    <row r="20" spans="1:8" ht="16.5" thickBot="1" x14ac:dyDescent="0.25">
      <c r="A20" s="530" t="s">
        <v>133</v>
      </c>
      <c r="B20" s="528" t="s">
        <v>5</v>
      </c>
      <c r="C20" s="517" t="s">
        <v>262</v>
      </c>
      <c r="D20" s="518"/>
      <c r="E20" s="518"/>
      <c r="F20" s="518"/>
      <c r="G20" s="518"/>
      <c r="H20" s="519"/>
    </row>
    <row r="21" spans="1:8" ht="75" customHeight="1" thickBot="1" x14ac:dyDescent="0.25">
      <c r="A21" s="531"/>
      <c r="B21" s="529"/>
      <c r="C21" s="98" t="s">
        <v>86</v>
      </c>
      <c r="D21" s="99" t="s">
        <v>137</v>
      </c>
      <c r="E21" s="99" t="s">
        <v>138</v>
      </c>
      <c r="F21" s="99" t="s">
        <v>87</v>
      </c>
      <c r="G21" s="100" t="s">
        <v>88</v>
      </c>
      <c r="H21" s="101" t="s">
        <v>132</v>
      </c>
    </row>
    <row r="22" spans="1:8" ht="20.100000000000001" customHeight="1" x14ac:dyDescent="0.2">
      <c r="A22" s="513" t="str">
        <f>+A12</f>
        <v>Jardín Infantil Pequeños Colonos</v>
      </c>
      <c r="B22" s="311" t="str">
        <f>+B12</f>
        <v>Media jornada</v>
      </c>
      <c r="C22" s="450">
        <v>0</v>
      </c>
      <c r="D22" s="164">
        <v>0</v>
      </c>
      <c r="E22" s="164">
        <v>0</v>
      </c>
      <c r="F22" s="164">
        <v>0</v>
      </c>
      <c r="G22" s="451">
        <v>0</v>
      </c>
      <c r="H22" s="448">
        <f>SUM(C22:G22)</f>
        <v>0</v>
      </c>
    </row>
    <row r="23" spans="1:8" ht="20.100000000000001" customHeight="1" thickBot="1" x14ac:dyDescent="0.25">
      <c r="A23" s="514"/>
      <c r="B23" s="312" t="str">
        <f>+B13</f>
        <v>Doble Jornada</v>
      </c>
      <c r="C23" s="452">
        <v>0</v>
      </c>
      <c r="D23" s="370">
        <v>0</v>
      </c>
      <c r="E23" s="370">
        <v>0</v>
      </c>
      <c r="F23" s="370">
        <v>0</v>
      </c>
      <c r="G23" s="453">
        <v>0</v>
      </c>
      <c r="H23" s="449">
        <f>SUM(C23:G23)</f>
        <v>0</v>
      </c>
    </row>
    <row r="24" spans="1:8" ht="13.5" thickBot="1" x14ac:dyDescent="0.25">
      <c r="H24" s="440">
        <f>SUM(H22:H23)</f>
        <v>0</v>
      </c>
    </row>
  </sheetData>
  <sheetProtection algorithmName="SHA-512" hashValue="YGQSHpZbnqvCDsDNaNKpQZTBftAA4sygQNaDTlKMSocjixFf8bnMiBDSbfi/oDgqf1W+w8vHtzprBqG792bjSQ==" saltValue="29eCmSvTy+xeAJvjx7s3pA==" spinCount="100000" sheet="1" objects="1" scenarios="1"/>
  <mergeCells count="14">
    <mergeCell ref="M10:Q10"/>
    <mergeCell ref="A18:F18"/>
    <mergeCell ref="H10:L10"/>
    <mergeCell ref="A12:A13"/>
    <mergeCell ref="C5:D5"/>
    <mergeCell ref="A22:A23"/>
    <mergeCell ref="F5:G5"/>
    <mergeCell ref="C20:H20"/>
    <mergeCell ref="B10:B11"/>
    <mergeCell ref="C10:G10"/>
    <mergeCell ref="A8:D8"/>
    <mergeCell ref="A10:A11"/>
    <mergeCell ref="B20:B21"/>
    <mergeCell ref="A20:A21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J93"/>
  <sheetViews>
    <sheetView showGridLines="0" topLeftCell="A22" zoomScale="80" zoomScaleNormal="80" workbookViewId="0">
      <selection activeCell="K34" sqref="K34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11.42578125" style="4"/>
    <col min="10" max="10" width="24.28515625" style="4" customWidth="1"/>
    <col min="11" max="11" width="14.42578125" style="4" customWidth="1"/>
    <col min="12" max="12" width="13.5703125" style="4" customWidth="1"/>
    <col min="13" max="13" width="13.7109375" style="4" customWidth="1"/>
    <col min="14" max="14" width="12.85546875" style="4" bestFit="1" customWidth="1"/>
    <col min="15" max="16384" width="11.42578125" style="4"/>
  </cols>
  <sheetData>
    <row r="1" spans="1:8" x14ac:dyDescent="0.2">
      <c r="C1" s="45"/>
      <c r="D1" s="45" t="s">
        <v>203</v>
      </c>
      <c r="E1" s="45"/>
      <c r="F1" s="45"/>
      <c r="G1" s="45"/>
      <c r="H1" s="45"/>
    </row>
    <row r="2" spans="1:8" x14ac:dyDescent="0.2">
      <c r="C2" s="45"/>
      <c r="D2" s="45" t="s">
        <v>211</v>
      </c>
      <c r="E2" s="45"/>
      <c r="F2" s="45"/>
      <c r="G2" s="45"/>
      <c r="H2" s="45"/>
    </row>
    <row r="3" spans="1:8" x14ac:dyDescent="0.2">
      <c r="C3" s="45"/>
      <c r="E3" s="45"/>
      <c r="F3" s="45"/>
      <c r="G3" s="45"/>
      <c r="H3" s="45"/>
    </row>
    <row r="4" spans="1:8" ht="19.5" customHeight="1" x14ac:dyDescent="0.2">
      <c r="C4" s="231" t="s">
        <v>0</v>
      </c>
      <c r="D4" s="546" t="s">
        <v>151</v>
      </c>
      <c r="E4" s="547"/>
      <c r="F4" s="45"/>
      <c r="G4" s="45"/>
      <c r="H4" s="45"/>
    </row>
    <row r="5" spans="1:8" x14ac:dyDescent="0.2">
      <c r="B5" s="45"/>
      <c r="C5" s="232"/>
      <c r="D5" s="45"/>
      <c r="E5" s="45"/>
      <c r="F5" s="45"/>
      <c r="G5" s="45"/>
      <c r="H5" s="45"/>
    </row>
    <row r="6" spans="1:8" x14ac:dyDescent="0.2">
      <c r="B6" s="45"/>
      <c r="C6" s="232"/>
      <c r="D6" s="45"/>
      <c r="E6" s="45"/>
      <c r="F6" s="45"/>
      <c r="G6" s="45"/>
      <c r="H6" s="45"/>
    </row>
    <row r="7" spans="1:8" x14ac:dyDescent="0.2">
      <c r="C7" s="6"/>
    </row>
    <row r="8" spans="1:8" ht="15.75" x14ac:dyDescent="0.2">
      <c r="A8" s="525" t="s">
        <v>152</v>
      </c>
      <c r="B8" s="525"/>
      <c r="C8" s="525"/>
      <c r="D8" s="232"/>
      <c r="G8" s="4"/>
    </row>
    <row r="10" spans="1:8" ht="12.75" customHeight="1" x14ac:dyDescent="0.2">
      <c r="A10" s="548" t="s">
        <v>113</v>
      </c>
      <c r="B10" s="556" t="s">
        <v>75</v>
      </c>
      <c r="C10" s="554" t="s">
        <v>76</v>
      </c>
      <c r="D10" s="551" t="s">
        <v>77</v>
      </c>
      <c r="E10" s="550" t="s">
        <v>78</v>
      </c>
      <c r="F10" s="550"/>
      <c r="G10" s="550"/>
      <c r="H10" s="552" t="s">
        <v>261</v>
      </c>
    </row>
    <row r="11" spans="1:8" ht="25.5" x14ac:dyDescent="0.2">
      <c r="A11" s="549"/>
      <c r="B11" s="557"/>
      <c r="C11" s="555"/>
      <c r="D11" s="551"/>
      <c r="E11" s="248" t="s">
        <v>67</v>
      </c>
      <c r="F11" s="249" t="s">
        <v>68</v>
      </c>
      <c r="G11" s="250" t="s">
        <v>6</v>
      </c>
      <c r="H11" s="553"/>
    </row>
    <row r="12" spans="1:8" ht="15.75" customHeight="1" x14ac:dyDescent="0.2">
      <c r="A12" s="543" t="str">
        <f>+'B) Reajuste Tarifas y Ocupación'!A12</f>
        <v>Jardín Infantil Pequeños Colonos</v>
      </c>
      <c r="B12" s="404"/>
      <c r="C12" s="405" t="s">
        <v>11</v>
      </c>
      <c r="D12" s="398">
        <f>SUM(D13,D18)</f>
        <v>8875000</v>
      </c>
      <c r="E12" s="399"/>
      <c r="F12" s="399"/>
      <c r="G12" s="251">
        <f>SUM(G13,G18)</f>
        <v>0</v>
      </c>
      <c r="H12" s="243">
        <f>SUM(H13,H18)</f>
        <v>8875000</v>
      </c>
    </row>
    <row r="13" spans="1:8" x14ac:dyDescent="0.2">
      <c r="A13" s="544"/>
      <c r="B13" s="406"/>
      <c r="C13" s="407" t="s">
        <v>12</v>
      </c>
      <c r="D13" s="400">
        <f>SUM(D14:D17)</f>
        <v>8875000</v>
      </c>
      <c r="E13" s="401"/>
      <c r="F13" s="401"/>
      <c r="G13" s="252">
        <f>SUM(G14:G17)</f>
        <v>0</v>
      </c>
      <c r="H13" s="239">
        <f>SUM(H14:H17)</f>
        <v>8875000</v>
      </c>
    </row>
    <row r="14" spans="1:8" x14ac:dyDescent="0.2">
      <c r="A14" s="544"/>
      <c r="B14" s="408">
        <v>53103040100000</v>
      </c>
      <c r="C14" s="409" t="s">
        <v>94</v>
      </c>
      <c r="D14" s="410">
        <f>+'F) Remuneraciones'!M23</f>
        <v>8875000</v>
      </c>
      <c r="E14" s="411">
        <v>0</v>
      </c>
      <c r="F14" s="412">
        <v>0</v>
      </c>
      <c r="G14" s="244">
        <f>E14*F14</f>
        <v>0</v>
      </c>
      <c r="H14" s="238">
        <f>D14+G14</f>
        <v>8875000</v>
      </c>
    </row>
    <row r="15" spans="1:8" x14ac:dyDescent="0.2">
      <c r="A15" s="544"/>
      <c r="B15" s="408">
        <v>53103050000000</v>
      </c>
      <c r="C15" s="409" t="s">
        <v>171</v>
      </c>
      <c r="D15" s="234">
        <v>0</v>
      </c>
      <c r="E15" s="236">
        <v>0</v>
      </c>
      <c r="F15" s="235">
        <v>0</v>
      </c>
      <c r="G15" s="244">
        <f>E15*F15</f>
        <v>0</v>
      </c>
      <c r="H15" s="238">
        <f>D15+G15</f>
        <v>0</v>
      </c>
    </row>
    <row r="16" spans="1:8" x14ac:dyDescent="0.2">
      <c r="A16" s="544"/>
      <c r="B16" s="413">
        <v>53103040400000</v>
      </c>
      <c r="C16" s="414" t="s">
        <v>172</v>
      </c>
      <c r="D16" s="234">
        <v>0</v>
      </c>
      <c r="E16" s="236">
        <v>0</v>
      </c>
      <c r="F16" s="235">
        <v>0</v>
      </c>
      <c r="G16" s="244">
        <f>E16*F16</f>
        <v>0</v>
      </c>
      <c r="H16" s="238">
        <f>D16+G16</f>
        <v>0</v>
      </c>
    </row>
    <row r="17" spans="1:8" x14ac:dyDescent="0.2">
      <c r="A17" s="544"/>
      <c r="B17" s="408">
        <v>53103080010000</v>
      </c>
      <c r="C17" s="409" t="s">
        <v>173</v>
      </c>
      <c r="D17" s="234">
        <v>0</v>
      </c>
      <c r="E17" s="236">
        <v>0</v>
      </c>
      <c r="F17" s="235">
        <v>0</v>
      </c>
      <c r="G17" s="244">
        <f>E17*F17</f>
        <v>0</v>
      </c>
      <c r="H17" s="238">
        <f>D17+G17</f>
        <v>0</v>
      </c>
    </row>
    <row r="18" spans="1:8" x14ac:dyDescent="0.2">
      <c r="A18" s="544"/>
      <c r="B18" s="406"/>
      <c r="C18" s="407" t="s">
        <v>16</v>
      </c>
      <c r="D18" s="400">
        <f>SUM(D19:D38)</f>
        <v>0</v>
      </c>
      <c r="E18" s="401"/>
      <c r="F18" s="401"/>
      <c r="G18" s="237">
        <f>SUM(G19:G38)</f>
        <v>0</v>
      </c>
      <c r="H18" s="239">
        <f>SUM(H19:H38)</f>
        <v>0</v>
      </c>
    </row>
    <row r="19" spans="1:8" x14ac:dyDescent="0.2">
      <c r="A19" s="544"/>
      <c r="B19" s="408">
        <v>53201010100000</v>
      </c>
      <c r="C19" s="415" t="s">
        <v>174</v>
      </c>
      <c r="D19" s="234">
        <v>0</v>
      </c>
      <c r="E19" s="236">
        <v>0</v>
      </c>
      <c r="F19" s="235">
        <v>0</v>
      </c>
      <c r="G19" s="244">
        <f t="shared" ref="G19:G38" si="0">E19*F19</f>
        <v>0</v>
      </c>
      <c r="H19" s="238">
        <f t="shared" ref="H19:H38" si="1">D19+G19</f>
        <v>0</v>
      </c>
    </row>
    <row r="20" spans="1:8" x14ac:dyDescent="0.2">
      <c r="A20" s="544"/>
      <c r="B20" s="408">
        <v>53201010100000</v>
      </c>
      <c r="C20" s="415" t="s">
        <v>175</v>
      </c>
      <c r="D20" s="234">
        <v>0</v>
      </c>
      <c r="E20" s="236">
        <v>0</v>
      </c>
      <c r="F20" s="235">
        <v>0</v>
      </c>
      <c r="G20" s="244">
        <f t="shared" ref="G20:G21" si="2">E20*F20</f>
        <v>0</v>
      </c>
      <c r="H20" s="238">
        <f t="shared" ref="H20:H21" si="3">D20+G20</f>
        <v>0</v>
      </c>
    </row>
    <row r="21" spans="1:8" x14ac:dyDescent="0.2">
      <c r="A21" s="544"/>
      <c r="B21" s="408">
        <v>53201010100000</v>
      </c>
      <c r="C21" s="415" t="s">
        <v>176</v>
      </c>
      <c r="D21" s="234">
        <v>0</v>
      </c>
      <c r="E21" s="236">
        <v>0</v>
      </c>
      <c r="F21" s="235">
        <v>0</v>
      </c>
      <c r="G21" s="244">
        <f t="shared" si="2"/>
        <v>0</v>
      </c>
      <c r="H21" s="238">
        <f t="shared" si="3"/>
        <v>0</v>
      </c>
    </row>
    <row r="22" spans="1:8" x14ac:dyDescent="0.2">
      <c r="A22" s="544"/>
      <c r="B22" s="408">
        <v>53202010100000</v>
      </c>
      <c r="C22" s="409" t="s">
        <v>177</v>
      </c>
      <c r="D22" s="234">
        <v>0</v>
      </c>
      <c r="E22" s="236">
        <v>0</v>
      </c>
      <c r="F22" s="235">
        <v>0</v>
      </c>
      <c r="G22" s="244">
        <f t="shared" si="0"/>
        <v>0</v>
      </c>
      <c r="H22" s="238">
        <f t="shared" si="1"/>
        <v>0</v>
      </c>
    </row>
    <row r="23" spans="1:8" x14ac:dyDescent="0.2">
      <c r="A23" s="544"/>
      <c r="B23" s="408">
        <v>53203010100000</v>
      </c>
      <c r="C23" s="409" t="s">
        <v>19</v>
      </c>
      <c r="D23" s="395">
        <v>0</v>
      </c>
      <c r="E23" s="396">
        <v>0</v>
      </c>
      <c r="F23" s="397">
        <v>0</v>
      </c>
      <c r="G23" s="244">
        <f t="shared" si="0"/>
        <v>0</v>
      </c>
      <c r="H23" s="238">
        <f t="shared" si="1"/>
        <v>0</v>
      </c>
    </row>
    <row r="24" spans="1:8" x14ac:dyDescent="0.2">
      <c r="A24" s="544"/>
      <c r="B24" s="408">
        <v>53203030000000</v>
      </c>
      <c r="C24" s="409" t="s">
        <v>178</v>
      </c>
      <c r="D24" s="395">
        <v>0</v>
      </c>
      <c r="E24" s="396">
        <v>0</v>
      </c>
      <c r="F24" s="397">
        <v>0</v>
      </c>
      <c r="G24" s="244">
        <f t="shared" si="0"/>
        <v>0</v>
      </c>
      <c r="H24" s="238">
        <f t="shared" si="1"/>
        <v>0</v>
      </c>
    </row>
    <row r="25" spans="1:8" x14ac:dyDescent="0.2">
      <c r="A25" s="544"/>
      <c r="B25" s="408">
        <v>53204030000000</v>
      </c>
      <c r="C25" s="409" t="s">
        <v>215</v>
      </c>
      <c r="D25" s="395">
        <v>0</v>
      </c>
      <c r="E25" s="396">
        <v>0</v>
      </c>
      <c r="F25" s="397">
        <v>0</v>
      </c>
      <c r="G25" s="244">
        <f t="shared" si="0"/>
        <v>0</v>
      </c>
      <c r="H25" s="238">
        <f>D25+G25</f>
        <v>0</v>
      </c>
    </row>
    <row r="26" spans="1:8" x14ac:dyDescent="0.2">
      <c r="A26" s="544"/>
      <c r="B26" s="408">
        <v>53204100100001</v>
      </c>
      <c r="C26" s="409" t="s">
        <v>22</v>
      </c>
      <c r="D26" s="395">
        <v>0</v>
      </c>
      <c r="E26" s="396">
        <v>0</v>
      </c>
      <c r="F26" s="397">
        <v>0</v>
      </c>
      <c r="G26" s="244">
        <f t="shared" si="0"/>
        <v>0</v>
      </c>
      <c r="H26" s="238">
        <f t="shared" si="1"/>
        <v>0</v>
      </c>
    </row>
    <row r="27" spans="1:8" x14ac:dyDescent="0.2">
      <c r="A27" s="544"/>
      <c r="B27" s="408">
        <v>53204130100000</v>
      </c>
      <c r="C27" s="409" t="s">
        <v>180</v>
      </c>
      <c r="D27" s="395">
        <v>0</v>
      </c>
      <c r="E27" s="396">
        <v>0</v>
      </c>
      <c r="F27" s="397">
        <v>0</v>
      </c>
      <c r="G27" s="244">
        <f t="shared" si="0"/>
        <v>0</v>
      </c>
      <c r="H27" s="238">
        <f t="shared" si="1"/>
        <v>0</v>
      </c>
    </row>
    <row r="28" spans="1:8" x14ac:dyDescent="0.2">
      <c r="A28" s="544"/>
      <c r="B28" s="408">
        <v>53205010100000</v>
      </c>
      <c r="C28" s="409" t="s">
        <v>24</v>
      </c>
      <c r="D28" s="395">
        <v>0</v>
      </c>
      <c r="E28" s="396">
        <v>0</v>
      </c>
      <c r="F28" s="397">
        <v>0</v>
      </c>
      <c r="G28" s="244">
        <f t="shared" si="0"/>
        <v>0</v>
      </c>
      <c r="H28" s="238">
        <f t="shared" si="1"/>
        <v>0</v>
      </c>
    </row>
    <row r="29" spans="1:8" x14ac:dyDescent="0.2">
      <c r="A29" s="544"/>
      <c r="B29" s="408">
        <v>53205020100000</v>
      </c>
      <c r="C29" s="409" t="s">
        <v>25</v>
      </c>
      <c r="D29" s="395">
        <v>0</v>
      </c>
      <c r="E29" s="396">
        <v>0</v>
      </c>
      <c r="F29" s="397">
        <v>0</v>
      </c>
      <c r="G29" s="244">
        <f t="shared" si="0"/>
        <v>0</v>
      </c>
      <c r="H29" s="238">
        <f t="shared" si="1"/>
        <v>0</v>
      </c>
    </row>
    <row r="30" spans="1:8" x14ac:dyDescent="0.2">
      <c r="A30" s="544"/>
      <c r="B30" s="408">
        <v>53205030100000</v>
      </c>
      <c r="C30" s="409" t="s">
        <v>26</v>
      </c>
      <c r="D30" s="395">
        <v>0</v>
      </c>
      <c r="E30" s="396">
        <v>0</v>
      </c>
      <c r="F30" s="397">
        <v>0</v>
      </c>
      <c r="G30" s="244">
        <f t="shared" si="0"/>
        <v>0</v>
      </c>
      <c r="H30" s="238">
        <f t="shared" si="1"/>
        <v>0</v>
      </c>
    </row>
    <row r="31" spans="1:8" x14ac:dyDescent="0.2">
      <c r="A31" s="544"/>
      <c r="B31" s="408">
        <v>53205050100000</v>
      </c>
      <c r="C31" s="409" t="s">
        <v>27</v>
      </c>
      <c r="D31" s="395">
        <v>0</v>
      </c>
      <c r="E31" s="396">
        <v>0</v>
      </c>
      <c r="F31" s="397">
        <v>0</v>
      </c>
      <c r="G31" s="244">
        <f t="shared" si="0"/>
        <v>0</v>
      </c>
      <c r="H31" s="238">
        <f t="shared" si="1"/>
        <v>0</v>
      </c>
    </row>
    <row r="32" spans="1:8" x14ac:dyDescent="0.2">
      <c r="A32" s="544"/>
      <c r="B32" s="408">
        <v>53205070100000</v>
      </c>
      <c r="C32" s="409" t="s">
        <v>29</v>
      </c>
      <c r="D32" s="395">
        <v>0</v>
      </c>
      <c r="E32" s="396">
        <v>0</v>
      </c>
      <c r="F32" s="397">
        <v>0</v>
      </c>
      <c r="G32" s="244">
        <f t="shared" si="0"/>
        <v>0</v>
      </c>
      <c r="H32" s="238">
        <f t="shared" si="1"/>
        <v>0</v>
      </c>
    </row>
    <row r="33" spans="1:8" x14ac:dyDescent="0.2">
      <c r="A33" s="544"/>
      <c r="B33" s="408">
        <v>53208010100000</v>
      </c>
      <c r="C33" s="409" t="s">
        <v>30</v>
      </c>
      <c r="D33" s="395">
        <v>0</v>
      </c>
      <c r="E33" s="396">
        <v>0</v>
      </c>
      <c r="F33" s="397">
        <v>0</v>
      </c>
      <c r="G33" s="244">
        <f t="shared" si="0"/>
        <v>0</v>
      </c>
      <c r="H33" s="238">
        <f t="shared" si="1"/>
        <v>0</v>
      </c>
    </row>
    <row r="34" spans="1:8" x14ac:dyDescent="0.2">
      <c r="A34" s="544"/>
      <c r="B34" s="408">
        <v>53208070100001</v>
      </c>
      <c r="C34" s="409" t="s">
        <v>31</v>
      </c>
      <c r="D34" s="234">
        <v>0</v>
      </c>
      <c r="E34" s="236">
        <v>0</v>
      </c>
      <c r="F34" s="235">
        <v>0</v>
      </c>
      <c r="G34" s="244">
        <f t="shared" si="0"/>
        <v>0</v>
      </c>
      <c r="H34" s="238">
        <f t="shared" si="1"/>
        <v>0</v>
      </c>
    </row>
    <row r="35" spans="1:8" x14ac:dyDescent="0.2">
      <c r="A35" s="544"/>
      <c r="B35" s="408">
        <v>53208100100001</v>
      </c>
      <c r="C35" s="409" t="s">
        <v>181</v>
      </c>
      <c r="D35" s="395">
        <v>0</v>
      </c>
      <c r="E35" s="396">
        <v>0</v>
      </c>
      <c r="F35" s="397">
        <v>0</v>
      </c>
      <c r="G35" s="244">
        <f t="shared" si="0"/>
        <v>0</v>
      </c>
      <c r="H35" s="238">
        <f t="shared" si="1"/>
        <v>0</v>
      </c>
    </row>
    <row r="36" spans="1:8" x14ac:dyDescent="0.2">
      <c r="A36" s="544"/>
      <c r="B36" s="408">
        <v>53211030000000</v>
      </c>
      <c r="C36" s="409" t="s">
        <v>32</v>
      </c>
      <c r="D36" s="395">
        <v>0</v>
      </c>
      <c r="E36" s="396">
        <v>0</v>
      </c>
      <c r="F36" s="397">
        <v>0</v>
      </c>
      <c r="G36" s="244">
        <f t="shared" si="0"/>
        <v>0</v>
      </c>
      <c r="H36" s="238">
        <f t="shared" si="1"/>
        <v>0</v>
      </c>
    </row>
    <row r="37" spans="1:8" x14ac:dyDescent="0.2">
      <c r="A37" s="544"/>
      <c r="B37" s="408">
        <v>53212020100000</v>
      </c>
      <c r="C37" s="409" t="s">
        <v>182</v>
      </c>
      <c r="D37" s="395">
        <v>0</v>
      </c>
      <c r="E37" s="396">
        <v>0</v>
      </c>
      <c r="F37" s="397">
        <v>0</v>
      </c>
      <c r="G37" s="244">
        <f t="shared" si="0"/>
        <v>0</v>
      </c>
      <c r="H37" s="238">
        <f t="shared" si="1"/>
        <v>0</v>
      </c>
    </row>
    <row r="38" spans="1:8" x14ac:dyDescent="0.2">
      <c r="A38" s="544"/>
      <c r="B38" s="408">
        <v>53214020000000</v>
      </c>
      <c r="C38" s="409" t="s">
        <v>183</v>
      </c>
      <c r="D38" s="234">
        <v>0</v>
      </c>
      <c r="E38" s="236">
        <v>0</v>
      </c>
      <c r="F38" s="235">
        <v>0</v>
      </c>
      <c r="G38" s="244">
        <f t="shared" si="0"/>
        <v>0</v>
      </c>
      <c r="H38" s="238">
        <f t="shared" si="1"/>
        <v>0</v>
      </c>
    </row>
    <row r="39" spans="1:8" ht="15.75" customHeight="1" x14ac:dyDescent="0.2">
      <c r="A39" s="544"/>
      <c r="B39" s="404"/>
      <c r="C39" s="405" t="s">
        <v>34</v>
      </c>
      <c r="D39" s="398">
        <f>+D40+D45+D47+D56+D65+D73</f>
        <v>1457711</v>
      </c>
      <c r="E39" s="399"/>
      <c r="F39" s="399"/>
      <c r="G39" s="245">
        <f>SUM(G40,G45,G47,G56,G65,G73)</f>
        <v>0</v>
      </c>
      <c r="H39" s="240">
        <f>SUM(H40,H45,H47,H56,H65,H73)</f>
        <v>1457711</v>
      </c>
    </row>
    <row r="40" spans="1:8" x14ac:dyDescent="0.2">
      <c r="A40" s="544"/>
      <c r="B40" s="406"/>
      <c r="C40" s="407" t="s">
        <v>35</v>
      </c>
      <c r="D40" s="400">
        <f>SUM(D41:D44)</f>
        <v>0</v>
      </c>
      <c r="E40" s="401"/>
      <c r="F40" s="401"/>
      <c r="G40" s="246">
        <f>SUM(G41:G44)</f>
        <v>0</v>
      </c>
      <c r="H40" s="241">
        <f>SUM(H41:H44)</f>
        <v>0</v>
      </c>
    </row>
    <row r="41" spans="1:8" x14ac:dyDescent="0.2">
      <c r="A41" s="544"/>
      <c r="B41" s="408">
        <v>53202020100000</v>
      </c>
      <c r="C41" s="409" t="s">
        <v>184</v>
      </c>
      <c r="D41" s="234">
        <v>0</v>
      </c>
      <c r="E41" s="236">
        <v>0</v>
      </c>
      <c r="F41" s="235">
        <v>0</v>
      </c>
      <c r="G41" s="244">
        <f>E41*F41</f>
        <v>0</v>
      </c>
      <c r="H41" s="238">
        <f t="shared" ref="H41:H74" si="4">D41+G41</f>
        <v>0</v>
      </c>
    </row>
    <row r="42" spans="1:8" x14ac:dyDescent="0.2">
      <c r="A42" s="544"/>
      <c r="B42" s="408">
        <v>53202030000000</v>
      </c>
      <c r="C42" s="409" t="s">
        <v>185</v>
      </c>
      <c r="D42" s="234">
        <v>0</v>
      </c>
      <c r="E42" s="236">
        <v>0</v>
      </c>
      <c r="F42" s="235">
        <v>0</v>
      </c>
      <c r="G42" s="244">
        <f t="shared" ref="G42:G74" si="5">E42*F42</f>
        <v>0</v>
      </c>
      <c r="H42" s="238">
        <f t="shared" si="4"/>
        <v>0</v>
      </c>
    </row>
    <row r="43" spans="1:8" x14ac:dyDescent="0.2">
      <c r="A43" s="544"/>
      <c r="B43" s="408">
        <v>53211020000000</v>
      </c>
      <c r="C43" s="409" t="s">
        <v>41</v>
      </c>
      <c r="D43" s="395">
        <v>0</v>
      </c>
      <c r="E43" s="396">
        <v>0</v>
      </c>
      <c r="F43" s="397">
        <v>0</v>
      </c>
      <c r="G43" s="244">
        <f t="shared" si="5"/>
        <v>0</v>
      </c>
      <c r="H43" s="238">
        <f t="shared" si="4"/>
        <v>0</v>
      </c>
    </row>
    <row r="44" spans="1:8" x14ac:dyDescent="0.2">
      <c r="A44" s="544"/>
      <c r="B44" s="408">
        <v>53101040600000</v>
      </c>
      <c r="C44" s="409" t="s">
        <v>186</v>
      </c>
      <c r="D44" s="395">
        <v>0</v>
      </c>
      <c r="E44" s="396">
        <v>0</v>
      </c>
      <c r="F44" s="397">
        <v>0</v>
      </c>
      <c r="G44" s="244">
        <f t="shared" si="5"/>
        <v>0</v>
      </c>
      <c r="H44" s="238">
        <f t="shared" si="4"/>
        <v>0</v>
      </c>
    </row>
    <row r="45" spans="1:8" x14ac:dyDescent="0.2">
      <c r="A45" s="544"/>
      <c r="B45" s="406"/>
      <c r="C45" s="407" t="s">
        <v>42</v>
      </c>
      <c r="D45" s="400">
        <f>SUM(D46:D46)</f>
        <v>0</v>
      </c>
      <c r="E45" s="401"/>
      <c r="F45" s="401"/>
      <c r="G45" s="246">
        <f>SUM(G46:G46)</f>
        <v>0</v>
      </c>
      <c r="H45" s="241">
        <f>SUM(H46:H46)</f>
        <v>0</v>
      </c>
    </row>
    <row r="46" spans="1:8" x14ac:dyDescent="0.2">
      <c r="A46" s="544"/>
      <c r="B46" s="416">
        <v>53205990000000</v>
      </c>
      <c r="C46" s="409" t="s">
        <v>44</v>
      </c>
      <c r="D46" s="395">
        <v>0</v>
      </c>
      <c r="E46" s="396">
        <v>0</v>
      </c>
      <c r="F46" s="397">
        <v>0</v>
      </c>
      <c r="G46" s="244">
        <f t="shared" si="5"/>
        <v>0</v>
      </c>
      <c r="H46" s="238">
        <f t="shared" si="4"/>
        <v>0</v>
      </c>
    </row>
    <row r="47" spans="1:8" x14ac:dyDescent="0.2">
      <c r="A47" s="544"/>
      <c r="B47" s="406"/>
      <c r="C47" s="407" t="s">
        <v>45</v>
      </c>
      <c r="D47" s="400">
        <f>SUM(D48:D55)</f>
        <v>0</v>
      </c>
      <c r="E47" s="401"/>
      <c r="F47" s="401"/>
      <c r="G47" s="237">
        <f>SUM(G48:G55)</f>
        <v>0</v>
      </c>
      <c r="H47" s="239">
        <f>SUM(H48:H55)</f>
        <v>0</v>
      </c>
    </row>
    <row r="48" spans="1:8" x14ac:dyDescent="0.2">
      <c r="A48" s="544"/>
      <c r="B48" s="408">
        <v>53204010000000</v>
      </c>
      <c r="C48" s="409" t="s">
        <v>47</v>
      </c>
      <c r="D48" s="395">
        <v>0</v>
      </c>
      <c r="E48" s="395">
        <v>0</v>
      </c>
      <c r="F48" s="397">
        <v>0</v>
      </c>
      <c r="G48" s="244">
        <f t="shared" si="5"/>
        <v>0</v>
      </c>
      <c r="H48" s="238">
        <f t="shared" si="4"/>
        <v>0</v>
      </c>
    </row>
    <row r="49" spans="1:8" x14ac:dyDescent="0.2">
      <c r="A49" s="544"/>
      <c r="B49" s="416">
        <v>53204040200000</v>
      </c>
      <c r="C49" s="409" t="s">
        <v>216</v>
      </c>
      <c r="D49" s="395">
        <v>0</v>
      </c>
      <c r="E49" s="395">
        <v>0</v>
      </c>
      <c r="F49" s="397">
        <v>0</v>
      </c>
      <c r="G49" s="244">
        <f t="shared" si="5"/>
        <v>0</v>
      </c>
      <c r="H49" s="238">
        <f t="shared" si="4"/>
        <v>0</v>
      </c>
    </row>
    <row r="50" spans="1:8" x14ac:dyDescent="0.2">
      <c r="A50" s="544"/>
      <c r="B50" s="408">
        <v>53204060000000</v>
      </c>
      <c r="C50" s="409" t="s">
        <v>49</v>
      </c>
      <c r="D50" s="395">
        <v>0</v>
      </c>
      <c r="E50" s="395">
        <v>0</v>
      </c>
      <c r="F50" s="397">
        <v>0</v>
      </c>
      <c r="G50" s="244">
        <f t="shared" si="5"/>
        <v>0</v>
      </c>
      <c r="H50" s="238">
        <f t="shared" si="4"/>
        <v>0</v>
      </c>
    </row>
    <row r="51" spans="1:8" x14ac:dyDescent="0.2">
      <c r="A51" s="544"/>
      <c r="B51" s="408">
        <v>53204070000000</v>
      </c>
      <c r="C51" s="409" t="s">
        <v>50</v>
      </c>
      <c r="D51" s="395">
        <v>0</v>
      </c>
      <c r="E51" s="395">
        <v>0</v>
      </c>
      <c r="F51" s="397">
        <v>0</v>
      </c>
      <c r="G51" s="244">
        <f t="shared" si="5"/>
        <v>0</v>
      </c>
      <c r="H51" s="238">
        <f t="shared" si="4"/>
        <v>0</v>
      </c>
    </row>
    <row r="52" spans="1:8" x14ac:dyDescent="0.2">
      <c r="A52" s="544"/>
      <c r="B52" s="408">
        <v>53204080000000</v>
      </c>
      <c r="C52" s="409" t="s">
        <v>51</v>
      </c>
      <c r="D52" s="395">
        <v>0</v>
      </c>
      <c r="E52" s="395">
        <v>0</v>
      </c>
      <c r="F52" s="397">
        <v>0</v>
      </c>
      <c r="G52" s="244">
        <f t="shared" si="5"/>
        <v>0</v>
      </c>
      <c r="H52" s="238">
        <f t="shared" si="4"/>
        <v>0</v>
      </c>
    </row>
    <row r="53" spans="1:8" x14ac:dyDescent="0.2">
      <c r="A53" s="544"/>
      <c r="B53" s="408">
        <v>53214010000000</v>
      </c>
      <c r="C53" s="409" t="s">
        <v>52</v>
      </c>
      <c r="D53" s="234">
        <v>0</v>
      </c>
      <c r="E53" s="234">
        <v>0</v>
      </c>
      <c r="F53" s="235">
        <v>0</v>
      </c>
      <c r="G53" s="244">
        <f t="shared" si="5"/>
        <v>0</v>
      </c>
      <c r="H53" s="238">
        <f t="shared" si="4"/>
        <v>0</v>
      </c>
    </row>
    <row r="54" spans="1:8" x14ac:dyDescent="0.2">
      <c r="A54" s="544"/>
      <c r="B54" s="408">
        <v>53214040000000</v>
      </c>
      <c r="C54" s="409" t="s">
        <v>187</v>
      </c>
      <c r="D54" s="234">
        <v>0</v>
      </c>
      <c r="E54" s="234">
        <v>0</v>
      </c>
      <c r="F54" s="235">
        <v>0</v>
      </c>
      <c r="G54" s="244">
        <f t="shared" si="5"/>
        <v>0</v>
      </c>
      <c r="H54" s="238">
        <f t="shared" si="4"/>
        <v>0</v>
      </c>
    </row>
    <row r="55" spans="1:8" x14ac:dyDescent="0.2">
      <c r="A55" s="544"/>
      <c r="B55" s="413">
        <v>53204020100000</v>
      </c>
      <c r="C55" s="409" t="s">
        <v>179</v>
      </c>
      <c r="D55" s="395">
        <v>0</v>
      </c>
      <c r="E55" s="395">
        <v>0</v>
      </c>
      <c r="F55" s="397">
        <v>0</v>
      </c>
      <c r="G55" s="244">
        <f t="shared" si="5"/>
        <v>0</v>
      </c>
      <c r="H55" s="238">
        <f t="shared" si="4"/>
        <v>0</v>
      </c>
    </row>
    <row r="56" spans="1:8" x14ac:dyDescent="0.2">
      <c r="A56" s="544"/>
      <c r="B56" s="406"/>
      <c r="C56" s="407" t="s">
        <v>55</v>
      </c>
      <c r="D56" s="400">
        <f>SUM(D57:D64)</f>
        <v>1457711</v>
      </c>
      <c r="E56" s="401"/>
      <c r="F56" s="401"/>
      <c r="G56" s="237">
        <f>SUM(G57:G64)</f>
        <v>0</v>
      </c>
      <c r="H56" s="239">
        <f>SUM(H57:H64)</f>
        <v>1457711</v>
      </c>
    </row>
    <row r="57" spans="1:8" x14ac:dyDescent="0.2">
      <c r="A57" s="544"/>
      <c r="B57" s="408">
        <v>53207010000000</v>
      </c>
      <c r="C57" s="409" t="s">
        <v>56</v>
      </c>
      <c r="D57" s="395">
        <v>0</v>
      </c>
      <c r="E57" s="395">
        <v>0</v>
      </c>
      <c r="F57" s="397">
        <v>0</v>
      </c>
      <c r="G57" s="244">
        <f t="shared" si="5"/>
        <v>0</v>
      </c>
      <c r="H57" s="238">
        <f t="shared" si="4"/>
        <v>0</v>
      </c>
    </row>
    <row r="58" spans="1:8" x14ac:dyDescent="0.2">
      <c r="A58" s="544"/>
      <c r="B58" s="408">
        <v>53207020000000</v>
      </c>
      <c r="C58" s="409" t="s">
        <v>57</v>
      </c>
      <c r="D58" s="395">
        <v>0</v>
      </c>
      <c r="E58" s="395">
        <v>0</v>
      </c>
      <c r="F58" s="397">
        <v>0</v>
      </c>
      <c r="G58" s="244">
        <f t="shared" si="5"/>
        <v>0</v>
      </c>
      <c r="H58" s="238">
        <f t="shared" si="4"/>
        <v>0</v>
      </c>
    </row>
    <row r="59" spans="1:8" x14ac:dyDescent="0.2">
      <c r="A59" s="544"/>
      <c r="B59" s="408">
        <v>53208020000000</v>
      </c>
      <c r="C59" s="409" t="s">
        <v>170</v>
      </c>
      <c r="D59" s="395">
        <v>0</v>
      </c>
      <c r="E59" s="395">
        <v>0</v>
      </c>
      <c r="F59" s="397">
        <v>0</v>
      </c>
      <c r="G59" s="244">
        <f t="shared" si="5"/>
        <v>0</v>
      </c>
      <c r="H59" s="238">
        <f t="shared" si="4"/>
        <v>0</v>
      </c>
    </row>
    <row r="60" spans="1:8" x14ac:dyDescent="0.2">
      <c r="A60" s="544"/>
      <c r="B60" s="408">
        <v>53208990000000</v>
      </c>
      <c r="C60" s="409" t="s">
        <v>188</v>
      </c>
      <c r="D60" s="395">
        <v>0</v>
      </c>
      <c r="E60" s="395">
        <v>0</v>
      </c>
      <c r="F60" s="397">
        <v>0</v>
      </c>
      <c r="G60" s="244">
        <f t="shared" si="5"/>
        <v>0</v>
      </c>
      <c r="H60" s="238">
        <f t="shared" si="4"/>
        <v>0</v>
      </c>
    </row>
    <row r="61" spans="1:8" x14ac:dyDescent="0.2">
      <c r="A61" s="544"/>
      <c r="B61" s="413">
        <v>53210020300000</v>
      </c>
      <c r="C61" s="409" t="s">
        <v>190</v>
      </c>
      <c r="D61" s="395">
        <v>0</v>
      </c>
      <c r="E61" s="454">
        <v>8200</v>
      </c>
      <c r="F61" s="455">
        <f>+'B) Reajuste Tarifas y Ocupación'!H24</f>
        <v>0</v>
      </c>
      <c r="G61" s="244">
        <f t="shared" si="5"/>
        <v>0</v>
      </c>
      <c r="H61" s="238">
        <f t="shared" si="4"/>
        <v>0</v>
      </c>
    </row>
    <row r="62" spans="1:8" x14ac:dyDescent="0.2">
      <c r="A62" s="544"/>
      <c r="B62" s="408">
        <v>53208990000000</v>
      </c>
      <c r="C62" s="409" t="s">
        <v>191</v>
      </c>
      <c r="D62" s="395">
        <v>0</v>
      </c>
      <c r="E62" s="395">
        <v>0</v>
      </c>
      <c r="F62" s="397">
        <v>0</v>
      </c>
      <c r="G62" s="244">
        <f t="shared" si="5"/>
        <v>0</v>
      </c>
      <c r="H62" s="238">
        <f t="shared" si="4"/>
        <v>0</v>
      </c>
    </row>
    <row r="63" spans="1:8" x14ac:dyDescent="0.2">
      <c r="A63" s="544"/>
      <c r="B63" s="408">
        <v>53209990000000</v>
      </c>
      <c r="C63" s="409" t="s">
        <v>189</v>
      </c>
      <c r="D63" s="395">
        <v>0</v>
      </c>
      <c r="E63" s="395">
        <v>0</v>
      </c>
      <c r="F63" s="397">
        <v>0</v>
      </c>
      <c r="G63" s="244">
        <f t="shared" si="5"/>
        <v>0</v>
      </c>
      <c r="H63" s="238">
        <f t="shared" si="4"/>
        <v>0</v>
      </c>
    </row>
    <row r="64" spans="1:8" x14ac:dyDescent="0.2">
      <c r="A64" s="544"/>
      <c r="B64" s="408">
        <v>53210020100000</v>
      </c>
      <c r="C64" s="409" t="s">
        <v>64</v>
      </c>
      <c r="D64" s="454">
        <v>1457711</v>
      </c>
      <c r="E64" s="466">
        <v>0</v>
      </c>
      <c r="F64" s="455">
        <v>0</v>
      </c>
      <c r="G64" s="244">
        <f>D64*F64</f>
        <v>0</v>
      </c>
      <c r="H64" s="238">
        <f t="shared" si="4"/>
        <v>1457711</v>
      </c>
    </row>
    <row r="65" spans="1:10" x14ac:dyDescent="0.2">
      <c r="A65" s="544"/>
      <c r="B65" s="406"/>
      <c r="C65" s="407" t="s">
        <v>65</v>
      </c>
      <c r="D65" s="400">
        <f>SUM(D66:D72)</f>
        <v>0</v>
      </c>
      <c r="E65" s="401"/>
      <c r="F65" s="401"/>
      <c r="G65" s="237">
        <f>SUM(G66:G72)</f>
        <v>0</v>
      </c>
      <c r="H65" s="239">
        <f>SUM(H66:H72)</f>
        <v>0</v>
      </c>
    </row>
    <row r="66" spans="1:10" x14ac:dyDescent="0.2">
      <c r="A66" s="544"/>
      <c r="B66" s="408">
        <v>53206030000000</v>
      </c>
      <c r="C66" s="409" t="s">
        <v>98</v>
      </c>
      <c r="D66" s="395">
        <v>0</v>
      </c>
      <c r="E66" s="395">
        <v>0</v>
      </c>
      <c r="F66" s="397">
        <v>0</v>
      </c>
      <c r="G66" s="244">
        <f t="shared" si="5"/>
        <v>0</v>
      </c>
      <c r="H66" s="238">
        <f t="shared" si="4"/>
        <v>0</v>
      </c>
    </row>
    <row r="67" spans="1:10" x14ac:dyDescent="0.2">
      <c r="A67" s="544"/>
      <c r="B67" s="408">
        <v>53206040000000</v>
      </c>
      <c r="C67" s="409" t="s">
        <v>99</v>
      </c>
      <c r="D67" s="395">
        <v>0</v>
      </c>
      <c r="E67" s="395">
        <v>0</v>
      </c>
      <c r="F67" s="397">
        <v>0</v>
      </c>
      <c r="G67" s="244">
        <f t="shared" si="5"/>
        <v>0</v>
      </c>
      <c r="H67" s="238">
        <f t="shared" si="4"/>
        <v>0</v>
      </c>
    </row>
    <row r="68" spans="1:10" x14ac:dyDescent="0.2">
      <c r="A68" s="544"/>
      <c r="B68" s="408">
        <v>53206060000000</v>
      </c>
      <c r="C68" s="409" t="s">
        <v>192</v>
      </c>
      <c r="D68" s="395">
        <v>0</v>
      </c>
      <c r="E68" s="395">
        <v>0</v>
      </c>
      <c r="F68" s="397">
        <v>0</v>
      </c>
      <c r="G68" s="244">
        <f t="shared" si="5"/>
        <v>0</v>
      </c>
      <c r="H68" s="238">
        <f t="shared" si="4"/>
        <v>0</v>
      </c>
    </row>
    <row r="69" spans="1:10" x14ac:dyDescent="0.2">
      <c r="A69" s="544"/>
      <c r="B69" s="408">
        <v>53206070000000</v>
      </c>
      <c r="C69" s="409" t="s">
        <v>101</v>
      </c>
      <c r="D69" s="395">
        <v>0</v>
      </c>
      <c r="E69" s="395">
        <v>0</v>
      </c>
      <c r="F69" s="397">
        <v>0</v>
      </c>
      <c r="G69" s="244">
        <f t="shared" si="5"/>
        <v>0</v>
      </c>
      <c r="H69" s="238">
        <f t="shared" si="4"/>
        <v>0</v>
      </c>
    </row>
    <row r="70" spans="1:10" x14ac:dyDescent="0.2">
      <c r="A70" s="544"/>
      <c r="B70" s="408">
        <v>53206990000000</v>
      </c>
      <c r="C70" s="409" t="s">
        <v>193</v>
      </c>
      <c r="D70" s="395">
        <v>0</v>
      </c>
      <c r="E70" s="395">
        <v>0</v>
      </c>
      <c r="F70" s="397">
        <v>0</v>
      </c>
      <c r="G70" s="244">
        <f t="shared" si="5"/>
        <v>0</v>
      </c>
      <c r="H70" s="238">
        <f t="shared" si="4"/>
        <v>0</v>
      </c>
    </row>
    <row r="71" spans="1:10" x14ac:dyDescent="0.2">
      <c r="A71" s="544"/>
      <c r="B71" s="408">
        <v>53208030000000</v>
      </c>
      <c r="C71" s="409" t="s">
        <v>103</v>
      </c>
      <c r="D71" s="395">
        <v>0</v>
      </c>
      <c r="E71" s="395">
        <v>0</v>
      </c>
      <c r="F71" s="397">
        <v>0</v>
      </c>
      <c r="G71" s="244">
        <f t="shared" si="5"/>
        <v>0</v>
      </c>
      <c r="H71" s="238">
        <f t="shared" si="4"/>
        <v>0</v>
      </c>
    </row>
    <row r="72" spans="1:10" x14ac:dyDescent="0.2">
      <c r="A72" s="544"/>
      <c r="B72" s="408">
        <v>53206990000000</v>
      </c>
      <c r="C72" s="409" t="s">
        <v>217</v>
      </c>
      <c r="D72" s="395">
        <v>0</v>
      </c>
      <c r="E72" s="395">
        <v>0</v>
      </c>
      <c r="F72" s="397">
        <v>0</v>
      </c>
      <c r="G72" s="244">
        <f t="shared" si="5"/>
        <v>0</v>
      </c>
      <c r="H72" s="238">
        <f t="shared" si="4"/>
        <v>0</v>
      </c>
    </row>
    <row r="73" spans="1:10" x14ac:dyDescent="0.2">
      <c r="A73" s="544"/>
      <c r="B73" s="406"/>
      <c r="C73" s="407" t="s">
        <v>66</v>
      </c>
      <c r="D73" s="400">
        <f>SUM(D74:D74)</f>
        <v>0</v>
      </c>
      <c r="E73" s="401"/>
      <c r="F73" s="401"/>
      <c r="G73" s="237">
        <f>SUM(G74:G74)</f>
        <v>0</v>
      </c>
      <c r="H73" s="239">
        <f>SUM(H74:H74)</f>
        <v>0</v>
      </c>
    </row>
    <row r="74" spans="1:10" x14ac:dyDescent="0.2">
      <c r="A74" s="544"/>
      <c r="B74" s="417"/>
      <c r="C74" s="418" t="s">
        <v>218</v>
      </c>
      <c r="D74" s="234">
        <v>0</v>
      </c>
      <c r="E74" s="234">
        <v>0</v>
      </c>
      <c r="F74" s="235">
        <v>0</v>
      </c>
      <c r="G74" s="244">
        <f t="shared" si="5"/>
        <v>0</v>
      </c>
      <c r="H74" s="242">
        <f t="shared" si="4"/>
        <v>0</v>
      </c>
      <c r="I74" s="425" t="s">
        <v>212</v>
      </c>
      <c r="J74" s="402">
        <f>+H72+H71+H70+H69+H68+H67+H66+H64+H63+H62+H61+H60+H59+H58+H57+H55+H52+H51+H50+H49+H48+H46+H44+H43+H37+H36+H35+H33+H32+H31+H30+H29+H28+H27+H26+H25+H24+H23</f>
        <v>1457711</v>
      </c>
    </row>
    <row r="75" spans="1:10" collapsed="1" x14ac:dyDescent="0.2">
      <c r="A75" s="545"/>
      <c r="B75" s="419"/>
      <c r="C75" s="420" t="s">
        <v>104</v>
      </c>
      <c r="D75" s="421">
        <f>SUM(D12,D39)</f>
        <v>10332711</v>
      </c>
      <c r="E75" s="422"/>
      <c r="F75" s="422"/>
      <c r="G75" s="247">
        <f>SUM(G12,G39)</f>
        <v>0</v>
      </c>
      <c r="H75" s="63">
        <f>SUM(H12,H39)</f>
        <v>10332711</v>
      </c>
      <c r="I75" s="424" t="s">
        <v>213</v>
      </c>
      <c r="J75" s="403">
        <f>+H76-J74</f>
        <v>8875000</v>
      </c>
    </row>
    <row r="76" spans="1:10" ht="15.75" customHeight="1" x14ac:dyDescent="0.2">
      <c r="A76" s="541" t="s">
        <v>108</v>
      </c>
      <c r="B76" s="541"/>
      <c r="C76" s="541"/>
      <c r="D76" s="541"/>
      <c r="E76" s="541"/>
      <c r="F76" s="541"/>
      <c r="G76" s="542"/>
      <c r="H76" s="62">
        <f>+H75</f>
        <v>10332711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sheetProtection algorithmName="SHA-512" hashValue="oLa70GjqFUSEO6nL3+xwzNAaXotIdu0J2JZh2U4dmBv92e3kQUlSd8idwSk9UXTAUVLK2qAW812ioT5A/tlyGQ==" saltValue="DCDKafZi9OHiUtWcUoAZsw==" spinCount="100000" sheet="1" objects="1" scenarios="1"/>
  <mergeCells count="10">
    <mergeCell ref="H10:H11"/>
    <mergeCell ref="C10:C11"/>
    <mergeCell ref="B10:B11"/>
    <mergeCell ref="A76:G76"/>
    <mergeCell ref="A8:C8"/>
    <mergeCell ref="A12:A75"/>
    <mergeCell ref="D4:E4"/>
    <mergeCell ref="A10:A11"/>
    <mergeCell ref="E10:G10"/>
    <mergeCell ref="D10:D11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D.B.S.A.ORDINARIO&amp;R02-BS/0307/02pag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J1" zoomScale="80" zoomScaleNormal="80" workbookViewId="0">
      <selection activeCell="AC14" sqref="AC14"/>
    </sheetView>
  </sheetViews>
  <sheetFormatPr baseColWidth="10" defaultColWidth="11.42578125" defaultRowHeight="12.75" x14ac:dyDescent="0.2"/>
  <cols>
    <col min="1" max="1" width="11.5703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204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196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104" t="s">
        <v>0</v>
      </c>
      <c r="E4" s="167" t="str">
        <f>+'B) Reajuste Tarifas y Ocupación'!F5</f>
        <v>(DEPTO./DELEG.)</v>
      </c>
      <c r="F4" s="66"/>
      <c r="G4" s="67"/>
      <c r="H4" s="67"/>
      <c r="I4" s="67"/>
      <c r="J4" s="67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105"/>
      <c r="E5" s="108"/>
      <c r="F5" s="108"/>
      <c r="G5" s="108"/>
      <c r="H5" s="108"/>
      <c r="I5" s="108"/>
      <c r="J5" s="108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105"/>
      <c r="E6" s="108"/>
      <c r="F6" s="108"/>
      <c r="G6" s="108"/>
      <c r="H6" s="108"/>
      <c r="I6" s="108"/>
      <c r="J6" s="108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191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3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194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195"/>
    </row>
    <row r="9" spans="1:242" ht="15.75" customHeight="1" x14ac:dyDescent="0.2">
      <c r="A9" s="599" t="s">
        <v>153</v>
      </c>
      <c r="B9" s="599"/>
      <c r="C9" s="599"/>
      <c r="D9" s="599"/>
      <c r="E9" s="599"/>
      <c r="F9" s="599"/>
      <c r="G9" s="599"/>
      <c r="H9" s="599"/>
      <c r="I9" s="107"/>
      <c r="J9" s="107"/>
      <c r="K9" s="107"/>
      <c r="L9" s="107"/>
      <c r="M9" s="567" t="s">
        <v>154</v>
      </c>
      <c r="N9" s="567"/>
      <c r="O9" s="567"/>
      <c r="P9" s="567"/>
      <c r="Q9" s="567"/>
      <c r="R9" s="567"/>
      <c r="S9" s="567"/>
      <c r="U9" s="567" t="s">
        <v>155</v>
      </c>
      <c r="V9" s="567"/>
      <c r="W9" s="567"/>
      <c r="X9" s="145"/>
      <c r="Y9" s="196"/>
      <c r="Z9" s="567" t="s">
        <v>208</v>
      </c>
      <c r="AA9" s="567"/>
      <c r="AB9" s="567"/>
      <c r="AC9" s="567"/>
      <c r="AD9" s="567"/>
      <c r="AE9" s="567"/>
      <c r="AF9" s="145"/>
      <c r="AG9" s="567" t="s">
        <v>157</v>
      </c>
      <c r="AH9" s="567"/>
      <c r="AI9" s="567"/>
      <c r="AJ9" s="567"/>
      <c r="AK9" s="567"/>
      <c r="AL9" s="567"/>
      <c r="AM9" s="40"/>
      <c r="AN9" s="567" t="s">
        <v>158</v>
      </c>
      <c r="AO9" s="567"/>
      <c r="AP9" s="567"/>
      <c r="AQ9" s="567"/>
      <c r="AR9" s="567"/>
      <c r="AS9" s="567"/>
      <c r="AT9" s="195"/>
    </row>
    <row r="10" spans="1:242" ht="13.5" customHeight="1" x14ac:dyDescent="0.2">
      <c r="B10" s="24"/>
      <c r="C10" s="105"/>
      <c r="D10" s="105"/>
      <c r="E10" s="108"/>
      <c r="F10" s="108"/>
      <c r="G10" s="108"/>
      <c r="H10" s="108"/>
      <c r="I10" s="108"/>
      <c r="J10" s="108"/>
      <c r="M10" s="567"/>
      <c r="N10" s="567"/>
      <c r="O10" s="567"/>
      <c r="P10" s="567"/>
      <c r="Q10" s="567"/>
      <c r="R10" s="567"/>
      <c r="S10" s="567"/>
      <c r="U10" s="567"/>
      <c r="V10" s="567"/>
      <c r="W10" s="567"/>
      <c r="Y10" s="194"/>
      <c r="Z10" s="567"/>
      <c r="AA10" s="567"/>
      <c r="AB10" s="567"/>
      <c r="AC10" s="567"/>
      <c r="AD10" s="567"/>
      <c r="AE10" s="567"/>
      <c r="AF10" s="40"/>
      <c r="AG10" s="567"/>
      <c r="AH10" s="567"/>
      <c r="AI10" s="567"/>
      <c r="AJ10" s="567"/>
      <c r="AK10" s="567"/>
      <c r="AL10" s="567"/>
      <c r="AM10" s="40"/>
      <c r="AN10" s="567"/>
      <c r="AO10" s="567"/>
      <c r="AP10" s="567"/>
      <c r="AQ10" s="567"/>
      <c r="AR10" s="567"/>
      <c r="AS10" s="567"/>
      <c r="AT10" s="195"/>
    </row>
    <row r="11" spans="1:242" x14ac:dyDescent="0.2">
      <c r="J11" s="70" t="s">
        <v>4</v>
      </c>
      <c r="K11" s="69">
        <v>0.1</v>
      </c>
      <c r="Y11" s="194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195"/>
    </row>
    <row r="12" spans="1:242" ht="12.75" customHeight="1" thickBot="1" x14ac:dyDescent="0.25">
      <c r="K12" s="40"/>
      <c r="L12" s="40"/>
      <c r="M12" s="619"/>
      <c r="N12" s="619"/>
      <c r="O12" s="619"/>
      <c r="P12" s="619"/>
      <c r="Q12" s="619"/>
      <c r="R12" s="619"/>
      <c r="Y12" s="194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195"/>
    </row>
    <row r="13" spans="1:242" ht="21.75" customHeight="1" x14ac:dyDescent="0.2">
      <c r="A13" s="608" t="s">
        <v>116</v>
      </c>
      <c r="B13" s="609"/>
      <c r="C13" s="612" t="s">
        <v>73</v>
      </c>
      <c r="D13" s="612" t="s">
        <v>74</v>
      </c>
      <c r="E13" s="614" t="s">
        <v>3</v>
      </c>
      <c r="F13" s="614" t="s">
        <v>81</v>
      </c>
      <c r="G13" s="616" t="s">
        <v>258</v>
      </c>
      <c r="H13" s="617"/>
      <c r="I13" s="617"/>
      <c r="J13" s="618"/>
      <c r="K13" s="604" t="s">
        <v>253</v>
      </c>
      <c r="L13" s="38"/>
      <c r="M13" s="581" t="s">
        <v>69</v>
      </c>
      <c r="N13" s="606"/>
      <c r="O13" s="569" t="s">
        <v>70</v>
      </c>
      <c r="P13" s="570"/>
      <c r="Q13" s="607" t="s">
        <v>71</v>
      </c>
      <c r="R13" s="607"/>
      <c r="S13" s="565" t="s">
        <v>144</v>
      </c>
      <c r="U13" s="600" t="s">
        <v>75</v>
      </c>
      <c r="V13" s="602" t="s">
        <v>76</v>
      </c>
      <c r="W13" s="568" t="s">
        <v>260</v>
      </c>
      <c r="Y13" s="194"/>
      <c r="Z13" s="575" t="s">
        <v>69</v>
      </c>
      <c r="AA13" s="576"/>
      <c r="AB13" s="577" t="s">
        <v>70</v>
      </c>
      <c r="AC13" s="578"/>
      <c r="AD13" s="579" t="s">
        <v>71</v>
      </c>
      <c r="AE13" s="580"/>
      <c r="AF13" s="40"/>
      <c r="AG13" s="581" t="s">
        <v>69</v>
      </c>
      <c r="AH13" s="582"/>
      <c r="AI13" s="569" t="s">
        <v>70</v>
      </c>
      <c r="AJ13" s="570"/>
      <c r="AK13" s="571" t="s">
        <v>71</v>
      </c>
      <c r="AL13" s="572"/>
      <c r="AM13" s="40"/>
      <c r="AN13" s="581" t="s">
        <v>69</v>
      </c>
      <c r="AO13" s="582"/>
      <c r="AP13" s="569" t="s">
        <v>70</v>
      </c>
      <c r="AQ13" s="570"/>
      <c r="AR13" s="571" t="s">
        <v>71</v>
      </c>
      <c r="AS13" s="572"/>
      <c r="AT13" s="195"/>
    </row>
    <row r="14" spans="1:242" s="40" customFormat="1" ht="39" thickBot="1" x14ac:dyDescent="0.25">
      <c r="A14" s="610"/>
      <c r="B14" s="611"/>
      <c r="C14" s="613"/>
      <c r="D14" s="613"/>
      <c r="E14" s="615"/>
      <c r="F14" s="615"/>
      <c r="G14" s="129" t="s">
        <v>214</v>
      </c>
      <c r="H14" s="129" t="s">
        <v>114</v>
      </c>
      <c r="I14" s="130" t="s">
        <v>115</v>
      </c>
      <c r="J14" s="131" t="s">
        <v>259</v>
      </c>
      <c r="K14" s="605"/>
      <c r="L14" s="38"/>
      <c r="M14" s="175" t="s">
        <v>36</v>
      </c>
      <c r="N14" s="177" t="s">
        <v>37</v>
      </c>
      <c r="O14" s="185" t="s">
        <v>36</v>
      </c>
      <c r="P14" s="186" t="s">
        <v>37</v>
      </c>
      <c r="Q14" s="178" t="s">
        <v>36</v>
      </c>
      <c r="R14" s="456" t="s">
        <v>37</v>
      </c>
      <c r="S14" s="566"/>
      <c r="U14" s="601"/>
      <c r="V14" s="603"/>
      <c r="W14" s="568"/>
      <c r="Y14" s="194"/>
      <c r="Z14" s="175" t="s">
        <v>36</v>
      </c>
      <c r="AA14" s="177" t="s">
        <v>37</v>
      </c>
      <c r="AB14" s="185" t="s">
        <v>36</v>
      </c>
      <c r="AC14" s="186" t="s">
        <v>37</v>
      </c>
      <c r="AD14" s="178" t="s">
        <v>36</v>
      </c>
      <c r="AE14" s="176" t="s">
        <v>37</v>
      </c>
      <c r="AG14" s="197" t="s">
        <v>36</v>
      </c>
      <c r="AH14" s="198" t="s">
        <v>37</v>
      </c>
      <c r="AI14" s="199" t="s">
        <v>36</v>
      </c>
      <c r="AJ14" s="200" t="s">
        <v>37</v>
      </c>
      <c r="AK14" s="201" t="s">
        <v>36</v>
      </c>
      <c r="AL14" s="202" t="s">
        <v>37</v>
      </c>
      <c r="AN14" s="573" t="s">
        <v>145</v>
      </c>
      <c r="AO14" s="574"/>
      <c r="AP14" s="560" t="s">
        <v>145</v>
      </c>
      <c r="AQ14" s="561"/>
      <c r="AR14" s="562" t="s">
        <v>146</v>
      </c>
      <c r="AS14" s="563"/>
      <c r="AT14" s="195"/>
    </row>
    <row r="15" spans="1:242" s="40" customFormat="1" ht="12.75" customHeight="1" thickBot="1" x14ac:dyDescent="0.25">
      <c r="A15" s="589" t="s">
        <v>140</v>
      </c>
      <c r="B15" s="592" t="s">
        <v>93</v>
      </c>
      <c r="C15" s="142" t="s">
        <v>129</v>
      </c>
      <c r="D15" s="118" t="s">
        <v>129</v>
      </c>
      <c r="E15" s="119" t="s">
        <v>134</v>
      </c>
      <c r="F15" s="120" t="s">
        <v>117</v>
      </c>
      <c r="G15" s="112">
        <v>1680000</v>
      </c>
      <c r="H15" s="112">
        <v>10000</v>
      </c>
      <c r="I15" s="132">
        <v>109000</v>
      </c>
      <c r="J15" s="135">
        <f>SUM(G15:I15)</f>
        <v>1799000</v>
      </c>
      <c r="K15" s="127">
        <f t="shared" ref="K15:K69" si="0">+J15*(1+$K$11)</f>
        <v>1978900.0000000002</v>
      </c>
      <c r="L15" s="38"/>
      <c r="M15" s="158">
        <v>0.3</v>
      </c>
      <c r="N15" s="171">
        <f t="shared" ref="N15:N61" si="1">+$K15*M15</f>
        <v>593670</v>
      </c>
      <c r="O15" s="158">
        <v>0.25</v>
      </c>
      <c r="P15" s="182">
        <f t="shared" ref="P15:P61" si="2">+$K15*O15</f>
        <v>494725.00000000006</v>
      </c>
      <c r="Q15" s="179">
        <v>0.45</v>
      </c>
      <c r="R15" s="457">
        <f t="shared" ref="R15:R61" si="3">+$K15*Q15</f>
        <v>890505.00000000012</v>
      </c>
      <c r="S15" s="458">
        <f>+M15+O15+Q15</f>
        <v>1</v>
      </c>
      <c r="U15" s="149"/>
      <c r="V15" s="146" t="s">
        <v>11</v>
      </c>
      <c r="W15" s="152">
        <f>SUM(W16,W20)</f>
        <v>5000000</v>
      </c>
      <c r="Y15" s="194"/>
      <c r="Z15" s="187">
        <f t="shared" ref="Z15:AE15" si="4">+M62</f>
        <v>0.3</v>
      </c>
      <c r="AA15" s="189">
        <f t="shared" si="4"/>
        <v>593670</v>
      </c>
      <c r="AB15" s="187">
        <f t="shared" si="4"/>
        <v>0.25</v>
      </c>
      <c r="AC15" s="190">
        <f t="shared" si="4"/>
        <v>494725.00000000006</v>
      </c>
      <c r="AD15" s="188">
        <f t="shared" si="4"/>
        <v>0.45</v>
      </c>
      <c r="AE15" s="190">
        <f t="shared" si="4"/>
        <v>890505.00000000012</v>
      </c>
      <c r="AG15" s="209">
        <f>+Z15</f>
        <v>0.3</v>
      </c>
      <c r="AH15" s="203">
        <f>+AG15*W80</f>
        <v>1500000</v>
      </c>
      <c r="AI15" s="210">
        <f>+AB15</f>
        <v>0.25</v>
      </c>
      <c r="AJ15" s="203">
        <f>+AI15*W80</f>
        <v>1250000</v>
      </c>
      <c r="AK15" s="211">
        <f>+AD15</f>
        <v>0.45</v>
      </c>
      <c r="AL15" s="204">
        <f>+AK15*W80</f>
        <v>2250000</v>
      </c>
      <c r="AN15" s="558">
        <f>+AH15+AA15</f>
        <v>2093670</v>
      </c>
      <c r="AO15" s="559"/>
      <c r="AP15" s="558">
        <f>+AJ15+AC15+K70</f>
        <v>1744725</v>
      </c>
      <c r="AQ15" s="559"/>
      <c r="AR15" s="558">
        <f>+AL15+AE15</f>
        <v>3140505</v>
      </c>
      <c r="AS15" s="564"/>
      <c r="AT15" s="195"/>
    </row>
    <row r="16" spans="1:242" s="40" customFormat="1" x14ac:dyDescent="0.2">
      <c r="A16" s="590"/>
      <c r="B16" s="593"/>
      <c r="C16" s="77"/>
      <c r="D16" s="123"/>
      <c r="E16" s="124"/>
      <c r="F16" s="125" t="s">
        <v>117</v>
      </c>
      <c r="G16" s="113">
        <v>0</v>
      </c>
      <c r="H16" s="113">
        <v>0</v>
      </c>
      <c r="I16" s="133">
        <v>0</v>
      </c>
      <c r="J16" s="136">
        <f t="shared" ref="J16:J69" si="5">SUM(G16:I16)</f>
        <v>0</v>
      </c>
      <c r="K16" s="128">
        <f t="shared" si="0"/>
        <v>0</v>
      </c>
      <c r="L16" s="38"/>
      <c r="M16" s="169">
        <v>0</v>
      </c>
      <c r="N16" s="172">
        <f t="shared" si="1"/>
        <v>0</v>
      </c>
      <c r="O16" s="169">
        <v>0</v>
      </c>
      <c r="P16" s="170">
        <f t="shared" si="2"/>
        <v>0</v>
      </c>
      <c r="Q16" s="180">
        <v>0</v>
      </c>
      <c r="R16" s="172">
        <f t="shared" si="3"/>
        <v>0</v>
      </c>
      <c r="S16" s="459">
        <f t="shared" ref="S16:S61" si="6">+M16+O16+Q16</f>
        <v>0</v>
      </c>
      <c r="U16" s="150"/>
      <c r="V16" s="147" t="s">
        <v>12</v>
      </c>
      <c r="W16" s="153">
        <f>SUM(W17:W19)</f>
        <v>5000000</v>
      </c>
      <c r="Y16" s="194"/>
      <c r="AT16" s="195"/>
    </row>
    <row r="17" spans="1:46" s="40" customFormat="1" ht="12.75" customHeight="1" x14ac:dyDescent="0.2">
      <c r="A17" s="590"/>
      <c r="B17" s="593"/>
      <c r="C17" s="77"/>
      <c r="D17" s="123"/>
      <c r="E17" s="124"/>
      <c r="F17" s="125" t="s">
        <v>117</v>
      </c>
      <c r="G17" s="113">
        <v>0</v>
      </c>
      <c r="H17" s="113">
        <v>0</v>
      </c>
      <c r="I17" s="133">
        <v>0</v>
      </c>
      <c r="J17" s="136">
        <f t="shared" si="5"/>
        <v>0</v>
      </c>
      <c r="K17" s="128">
        <f t="shared" si="0"/>
        <v>0</v>
      </c>
      <c r="L17" s="38"/>
      <c r="M17" s="169">
        <v>0</v>
      </c>
      <c r="N17" s="172">
        <f t="shared" si="1"/>
        <v>0</v>
      </c>
      <c r="O17" s="169">
        <v>0</v>
      </c>
      <c r="P17" s="170">
        <f t="shared" si="2"/>
        <v>0</v>
      </c>
      <c r="Q17" s="180">
        <v>0</v>
      </c>
      <c r="R17" s="172">
        <f t="shared" si="3"/>
        <v>0</v>
      </c>
      <c r="S17" s="459">
        <f t="shared" si="6"/>
        <v>0</v>
      </c>
      <c r="U17" s="151">
        <v>53103050000000</v>
      </c>
      <c r="V17" s="148" t="s">
        <v>13</v>
      </c>
      <c r="W17" s="154">
        <v>0</v>
      </c>
      <c r="Y17" s="194"/>
      <c r="AT17" s="195"/>
    </row>
    <row r="18" spans="1:46" s="40" customFormat="1" ht="13.5" customHeight="1" thickBot="1" x14ac:dyDescent="0.25">
      <c r="A18" s="590"/>
      <c r="B18" s="593"/>
      <c r="C18" s="77"/>
      <c r="D18" s="123"/>
      <c r="E18" s="124"/>
      <c r="F18" s="125" t="s">
        <v>117</v>
      </c>
      <c r="G18" s="113">
        <v>0</v>
      </c>
      <c r="H18" s="113">
        <v>0</v>
      </c>
      <c r="I18" s="133">
        <v>0</v>
      </c>
      <c r="J18" s="136">
        <f t="shared" si="5"/>
        <v>0</v>
      </c>
      <c r="K18" s="128">
        <f t="shared" si="0"/>
        <v>0</v>
      </c>
      <c r="L18" s="38"/>
      <c r="M18" s="169">
        <v>0</v>
      </c>
      <c r="N18" s="172">
        <f t="shared" si="1"/>
        <v>0</v>
      </c>
      <c r="O18" s="169">
        <v>0</v>
      </c>
      <c r="P18" s="170">
        <f t="shared" si="2"/>
        <v>0</v>
      </c>
      <c r="Q18" s="180">
        <v>0</v>
      </c>
      <c r="R18" s="172">
        <f t="shared" si="3"/>
        <v>0</v>
      </c>
      <c r="S18" s="459">
        <f t="shared" si="6"/>
        <v>0</v>
      </c>
      <c r="U18" s="151">
        <v>53103060000000</v>
      </c>
      <c r="V18" s="148" t="s">
        <v>14</v>
      </c>
      <c r="W18" s="154">
        <v>5000000</v>
      </c>
      <c r="Y18" s="205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40" customFormat="1" x14ac:dyDescent="0.2">
      <c r="A19" s="590"/>
      <c r="B19" s="593"/>
      <c r="C19" s="77"/>
      <c r="D19" s="123"/>
      <c r="E19" s="124"/>
      <c r="F19" s="125" t="s">
        <v>117</v>
      </c>
      <c r="G19" s="113">
        <v>0</v>
      </c>
      <c r="H19" s="113">
        <v>0</v>
      </c>
      <c r="I19" s="133">
        <v>0</v>
      </c>
      <c r="J19" s="136">
        <f t="shared" si="5"/>
        <v>0</v>
      </c>
      <c r="K19" s="128">
        <f t="shared" si="0"/>
        <v>0</v>
      </c>
      <c r="L19" s="38"/>
      <c r="M19" s="169">
        <v>0</v>
      </c>
      <c r="N19" s="172">
        <f t="shared" si="1"/>
        <v>0</v>
      </c>
      <c r="O19" s="169">
        <v>0</v>
      </c>
      <c r="P19" s="170">
        <f t="shared" si="2"/>
        <v>0</v>
      </c>
      <c r="Q19" s="180">
        <v>0</v>
      </c>
      <c r="R19" s="172">
        <f t="shared" si="3"/>
        <v>0</v>
      </c>
      <c r="S19" s="459">
        <f t="shared" si="6"/>
        <v>0</v>
      </c>
      <c r="U19" s="151">
        <v>53103080010000</v>
      </c>
      <c r="V19" s="148" t="s">
        <v>15</v>
      </c>
      <c r="W19" s="154">
        <v>0</v>
      </c>
    </row>
    <row r="20" spans="1:46" s="40" customFormat="1" x14ac:dyDescent="0.2">
      <c r="A20" s="590"/>
      <c r="B20" s="593"/>
      <c r="C20" s="77"/>
      <c r="D20" s="123"/>
      <c r="E20" s="124"/>
      <c r="F20" s="125" t="s">
        <v>117</v>
      </c>
      <c r="G20" s="113">
        <v>0</v>
      </c>
      <c r="H20" s="113">
        <v>0</v>
      </c>
      <c r="I20" s="133">
        <v>0</v>
      </c>
      <c r="J20" s="136">
        <f t="shared" si="5"/>
        <v>0</v>
      </c>
      <c r="K20" s="128">
        <f t="shared" si="0"/>
        <v>0</v>
      </c>
      <c r="L20" s="38"/>
      <c r="M20" s="169">
        <v>0</v>
      </c>
      <c r="N20" s="172">
        <f t="shared" si="1"/>
        <v>0</v>
      </c>
      <c r="O20" s="169">
        <v>0</v>
      </c>
      <c r="P20" s="170">
        <f t="shared" si="2"/>
        <v>0</v>
      </c>
      <c r="Q20" s="180">
        <v>0</v>
      </c>
      <c r="R20" s="172">
        <f t="shared" si="3"/>
        <v>0</v>
      </c>
      <c r="S20" s="459">
        <f t="shared" si="6"/>
        <v>0</v>
      </c>
      <c r="U20" s="150"/>
      <c r="V20" s="147" t="s">
        <v>16</v>
      </c>
      <c r="W20" s="208">
        <f>SUM(W21:W39)</f>
        <v>0</v>
      </c>
    </row>
    <row r="21" spans="1:46" s="40" customFormat="1" x14ac:dyDescent="0.2">
      <c r="A21" s="590"/>
      <c r="B21" s="593"/>
      <c r="C21" s="77"/>
      <c r="D21" s="123"/>
      <c r="E21" s="124"/>
      <c r="F21" s="125" t="s">
        <v>117</v>
      </c>
      <c r="G21" s="113">
        <v>0</v>
      </c>
      <c r="H21" s="113">
        <v>0</v>
      </c>
      <c r="I21" s="133">
        <v>0</v>
      </c>
      <c r="J21" s="136">
        <f t="shared" si="5"/>
        <v>0</v>
      </c>
      <c r="K21" s="128">
        <f t="shared" si="0"/>
        <v>0</v>
      </c>
      <c r="L21" s="38"/>
      <c r="M21" s="169">
        <v>0</v>
      </c>
      <c r="N21" s="172">
        <f t="shared" si="1"/>
        <v>0</v>
      </c>
      <c r="O21" s="169">
        <v>0</v>
      </c>
      <c r="P21" s="170">
        <f t="shared" si="2"/>
        <v>0</v>
      </c>
      <c r="Q21" s="180">
        <v>0</v>
      </c>
      <c r="R21" s="172">
        <f t="shared" si="3"/>
        <v>0</v>
      </c>
      <c r="S21" s="459">
        <f t="shared" si="6"/>
        <v>0</v>
      </c>
      <c r="U21" s="151">
        <v>53201010100000</v>
      </c>
      <c r="V21" s="148" t="s">
        <v>17</v>
      </c>
      <c r="W21" s="154">
        <v>0</v>
      </c>
    </row>
    <row r="22" spans="1:46" s="40" customFormat="1" x14ac:dyDescent="0.2">
      <c r="A22" s="590"/>
      <c r="B22" s="593"/>
      <c r="C22" s="77"/>
      <c r="D22" s="123"/>
      <c r="E22" s="124"/>
      <c r="F22" s="125" t="s">
        <v>117</v>
      </c>
      <c r="G22" s="113">
        <v>0</v>
      </c>
      <c r="H22" s="113">
        <v>0</v>
      </c>
      <c r="I22" s="133">
        <v>0</v>
      </c>
      <c r="J22" s="136">
        <f t="shared" si="5"/>
        <v>0</v>
      </c>
      <c r="K22" s="128">
        <f t="shared" si="0"/>
        <v>0</v>
      </c>
      <c r="L22" s="38"/>
      <c r="M22" s="169">
        <v>0</v>
      </c>
      <c r="N22" s="172">
        <f t="shared" si="1"/>
        <v>0</v>
      </c>
      <c r="O22" s="169">
        <v>0</v>
      </c>
      <c r="P22" s="170">
        <f t="shared" si="2"/>
        <v>0</v>
      </c>
      <c r="Q22" s="180">
        <v>0</v>
      </c>
      <c r="R22" s="172">
        <f t="shared" si="3"/>
        <v>0</v>
      </c>
      <c r="S22" s="459">
        <f t="shared" si="6"/>
        <v>0</v>
      </c>
      <c r="U22" s="151">
        <v>53202010100000</v>
      </c>
      <c r="V22" s="148" t="s">
        <v>18</v>
      </c>
      <c r="W22" s="154">
        <v>0</v>
      </c>
    </row>
    <row r="23" spans="1:46" s="40" customFormat="1" x14ac:dyDescent="0.2">
      <c r="A23" s="590"/>
      <c r="B23" s="593"/>
      <c r="C23" s="77"/>
      <c r="D23" s="123"/>
      <c r="E23" s="124"/>
      <c r="F23" s="125" t="s">
        <v>117</v>
      </c>
      <c r="G23" s="113">
        <v>0</v>
      </c>
      <c r="H23" s="113">
        <v>0</v>
      </c>
      <c r="I23" s="133">
        <v>0</v>
      </c>
      <c r="J23" s="136">
        <f t="shared" si="5"/>
        <v>0</v>
      </c>
      <c r="K23" s="128">
        <f t="shared" si="0"/>
        <v>0</v>
      </c>
      <c r="L23" s="38"/>
      <c r="M23" s="169">
        <v>0</v>
      </c>
      <c r="N23" s="172">
        <f t="shared" si="1"/>
        <v>0</v>
      </c>
      <c r="O23" s="169">
        <v>0</v>
      </c>
      <c r="P23" s="170">
        <f t="shared" si="2"/>
        <v>0</v>
      </c>
      <c r="Q23" s="180">
        <v>0</v>
      </c>
      <c r="R23" s="172">
        <f t="shared" si="3"/>
        <v>0</v>
      </c>
      <c r="S23" s="459">
        <f t="shared" si="6"/>
        <v>0</v>
      </c>
      <c r="U23" s="151">
        <v>53203010100000</v>
      </c>
      <c r="V23" s="148" t="s">
        <v>19</v>
      </c>
      <c r="W23" s="154">
        <v>0</v>
      </c>
    </row>
    <row r="24" spans="1:46" s="40" customFormat="1" ht="13.5" thickBot="1" x14ac:dyDescent="0.25">
      <c r="A24" s="590"/>
      <c r="B24" s="594"/>
      <c r="C24" s="143"/>
      <c r="D24" s="114"/>
      <c r="E24" s="115"/>
      <c r="F24" s="116" t="s">
        <v>117</v>
      </c>
      <c r="G24" s="117">
        <v>0</v>
      </c>
      <c r="H24" s="117">
        <v>0</v>
      </c>
      <c r="I24" s="134">
        <v>0</v>
      </c>
      <c r="J24" s="137">
        <f t="shared" si="5"/>
        <v>0</v>
      </c>
      <c r="K24" s="126">
        <f t="shared" si="0"/>
        <v>0</v>
      </c>
      <c r="L24" s="38"/>
      <c r="M24" s="174">
        <v>0</v>
      </c>
      <c r="N24" s="173">
        <f t="shared" si="1"/>
        <v>0</v>
      </c>
      <c r="O24" s="174">
        <v>0</v>
      </c>
      <c r="P24" s="183">
        <f t="shared" si="2"/>
        <v>0</v>
      </c>
      <c r="Q24" s="181">
        <v>0</v>
      </c>
      <c r="R24" s="173">
        <f t="shared" si="3"/>
        <v>0</v>
      </c>
      <c r="S24" s="460">
        <f t="shared" si="6"/>
        <v>0</v>
      </c>
      <c r="U24" s="151">
        <v>53203030000000</v>
      </c>
      <c r="V24" s="148" t="s">
        <v>20</v>
      </c>
      <c r="W24" s="154">
        <v>0</v>
      </c>
    </row>
    <row r="25" spans="1:46" s="40" customFormat="1" ht="12.75" customHeight="1" x14ac:dyDescent="0.2">
      <c r="A25" s="590"/>
      <c r="B25" s="592" t="s">
        <v>92</v>
      </c>
      <c r="C25" s="142" t="s">
        <v>129</v>
      </c>
      <c r="D25" s="118" t="s">
        <v>129</v>
      </c>
      <c r="E25" s="119" t="s">
        <v>136</v>
      </c>
      <c r="F25" s="120" t="s">
        <v>117</v>
      </c>
      <c r="G25" s="112">
        <v>0</v>
      </c>
      <c r="H25" s="112">
        <v>0</v>
      </c>
      <c r="I25" s="132">
        <v>0</v>
      </c>
      <c r="J25" s="135">
        <f t="shared" si="5"/>
        <v>0</v>
      </c>
      <c r="K25" s="127">
        <f t="shared" si="0"/>
        <v>0</v>
      </c>
      <c r="L25" s="38"/>
      <c r="M25" s="158">
        <v>0</v>
      </c>
      <c r="N25" s="171">
        <f t="shared" si="1"/>
        <v>0</v>
      </c>
      <c r="O25" s="158">
        <v>0</v>
      </c>
      <c r="P25" s="182">
        <f t="shared" si="2"/>
        <v>0</v>
      </c>
      <c r="Q25" s="179">
        <v>0</v>
      </c>
      <c r="R25" s="457">
        <f t="shared" si="3"/>
        <v>0</v>
      </c>
      <c r="S25" s="458">
        <f t="shared" si="6"/>
        <v>0</v>
      </c>
      <c r="U25" s="151">
        <v>53204030000000</v>
      </c>
      <c r="V25" s="148" t="s">
        <v>21</v>
      </c>
      <c r="W25" s="154">
        <v>0</v>
      </c>
      <c r="AG25" s="29"/>
    </row>
    <row r="26" spans="1:46" s="40" customFormat="1" ht="12.75" customHeight="1" x14ac:dyDescent="0.2">
      <c r="A26" s="590"/>
      <c r="B26" s="593"/>
      <c r="C26" s="77"/>
      <c r="D26" s="123"/>
      <c r="E26" s="124"/>
      <c r="F26" s="125" t="s">
        <v>117</v>
      </c>
      <c r="G26" s="113">
        <v>0</v>
      </c>
      <c r="H26" s="113">
        <v>0</v>
      </c>
      <c r="I26" s="133">
        <v>0</v>
      </c>
      <c r="J26" s="136">
        <f t="shared" si="5"/>
        <v>0</v>
      </c>
      <c r="K26" s="128">
        <f t="shared" si="0"/>
        <v>0</v>
      </c>
      <c r="L26" s="38"/>
      <c r="M26" s="169">
        <v>0</v>
      </c>
      <c r="N26" s="172">
        <f t="shared" si="1"/>
        <v>0</v>
      </c>
      <c r="O26" s="169">
        <v>0</v>
      </c>
      <c r="P26" s="170">
        <f t="shared" si="2"/>
        <v>0</v>
      </c>
      <c r="Q26" s="180">
        <v>0</v>
      </c>
      <c r="R26" s="172">
        <f t="shared" si="3"/>
        <v>0</v>
      </c>
      <c r="S26" s="459">
        <f t="shared" si="6"/>
        <v>0</v>
      </c>
      <c r="U26" s="151">
        <v>53204100100001</v>
      </c>
      <c r="V26" s="148" t="s">
        <v>22</v>
      </c>
      <c r="W26" s="154">
        <v>0</v>
      </c>
      <c r="AG26" s="29"/>
    </row>
    <row r="27" spans="1:46" s="40" customFormat="1" ht="12.75" customHeight="1" x14ac:dyDescent="0.2">
      <c r="A27" s="590"/>
      <c r="B27" s="593"/>
      <c r="C27" s="77"/>
      <c r="D27" s="123"/>
      <c r="E27" s="124"/>
      <c r="F27" s="125" t="s">
        <v>117</v>
      </c>
      <c r="G27" s="113">
        <v>0</v>
      </c>
      <c r="H27" s="113">
        <v>0</v>
      </c>
      <c r="I27" s="133">
        <v>0</v>
      </c>
      <c r="J27" s="136">
        <f t="shared" si="5"/>
        <v>0</v>
      </c>
      <c r="K27" s="128">
        <f t="shared" si="0"/>
        <v>0</v>
      </c>
      <c r="L27" s="38"/>
      <c r="M27" s="169">
        <v>0</v>
      </c>
      <c r="N27" s="172">
        <f t="shared" si="1"/>
        <v>0</v>
      </c>
      <c r="O27" s="169">
        <v>0</v>
      </c>
      <c r="P27" s="170">
        <f t="shared" si="2"/>
        <v>0</v>
      </c>
      <c r="Q27" s="180">
        <v>0</v>
      </c>
      <c r="R27" s="172">
        <f t="shared" si="3"/>
        <v>0</v>
      </c>
      <c r="S27" s="459">
        <f t="shared" si="6"/>
        <v>0</v>
      </c>
      <c r="U27" s="151">
        <v>53204130100000</v>
      </c>
      <c r="V27" s="148" t="s">
        <v>23</v>
      </c>
      <c r="W27" s="154">
        <v>0</v>
      </c>
      <c r="AG27" s="29"/>
    </row>
    <row r="28" spans="1:46" s="40" customFormat="1" ht="12.75" customHeight="1" x14ac:dyDescent="0.2">
      <c r="A28" s="590"/>
      <c r="B28" s="593"/>
      <c r="C28" s="77"/>
      <c r="D28" s="123"/>
      <c r="E28" s="124"/>
      <c r="F28" s="125" t="s">
        <v>117</v>
      </c>
      <c r="G28" s="113">
        <v>0</v>
      </c>
      <c r="H28" s="113">
        <v>0</v>
      </c>
      <c r="I28" s="133">
        <v>0</v>
      </c>
      <c r="J28" s="136">
        <f t="shared" si="5"/>
        <v>0</v>
      </c>
      <c r="K28" s="128">
        <f t="shared" si="0"/>
        <v>0</v>
      </c>
      <c r="L28" s="38"/>
      <c r="M28" s="169">
        <v>0</v>
      </c>
      <c r="N28" s="172">
        <f t="shared" si="1"/>
        <v>0</v>
      </c>
      <c r="O28" s="169">
        <v>0</v>
      </c>
      <c r="P28" s="170">
        <f t="shared" si="2"/>
        <v>0</v>
      </c>
      <c r="Q28" s="180">
        <v>0</v>
      </c>
      <c r="R28" s="172">
        <f t="shared" si="3"/>
        <v>0</v>
      </c>
      <c r="S28" s="459">
        <f t="shared" si="6"/>
        <v>0</v>
      </c>
      <c r="U28" s="151">
        <v>53205010100000</v>
      </c>
      <c r="V28" s="148" t="s">
        <v>24</v>
      </c>
      <c r="W28" s="154">
        <v>0</v>
      </c>
      <c r="AG28" s="29"/>
    </row>
    <row r="29" spans="1:46" s="40" customFormat="1" ht="12.75" customHeight="1" x14ac:dyDescent="0.2">
      <c r="A29" s="590"/>
      <c r="B29" s="593"/>
      <c r="C29" s="77"/>
      <c r="D29" s="123"/>
      <c r="E29" s="124"/>
      <c r="F29" s="125" t="s">
        <v>117</v>
      </c>
      <c r="G29" s="113">
        <v>0</v>
      </c>
      <c r="H29" s="113">
        <v>0</v>
      </c>
      <c r="I29" s="133">
        <v>0</v>
      </c>
      <c r="J29" s="136">
        <f t="shared" si="5"/>
        <v>0</v>
      </c>
      <c r="K29" s="128">
        <f t="shared" si="0"/>
        <v>0</v>
      </c>
      <c r="L29" s="38"/>
      <c r="M29" s="169">
        <v>0</v>
      </c>
      <c r="N29" s="172">
        <f t="shared" si="1"/>
        <v>0</v>
      </c>
      <c r="O29" s="169">
        <v>0</v>
      </c>
      <c r="P29" s="170">
        <f t="shared" si="2"/>
        <v>0</v>
      </c>
      <c r="Q29" s="180">
        <v>0</v>
      </c>
      <c r="R29" s="172">
        <f t="shared" si="3"/>
        <v>0</v>
      </c>
      <c r="S29" s="459">
        <f t="shared" si="6"/>
        <v>0</v>
      </c>
      <c r="U29" s="151">
        <v>53205020100000</v>
      </c>
      <c r="V29" s="148" t="s">
        <v>25</v>
      </c>
      <c r="W29" s="154">
        <v>0</v>
      </c>
      <c r="AG29" s="29"/>
    </row>
    <row r="30" spans="1:46" s="40" customFormat="1" ht="12.75" customHeight="1" x14ac:dyDescent="0.2">
      <c r="A30" s="590"/>
      <c r="B30" s="593"/>
      <c r="C30" s="77"/>
      <c r="D30" s="123"/>
      <c r="E30" s="124"/>
      <c r="F30" s="125" t="s">
        <v>117</v>
      </c>
      <c r="G30" s="113">
        <v>0</v>
      </c>
      <c r="H30" s="113">
        <v>0</v>
      </c>
      <c r="I30" s="133">
        <v>0</v>
      </c>
      <c r="J30" s="136">
        <f t="shared" si="5"/>
        <v>0</v>
      </c>
      <c r="K30" s="128">
        <f t="shared" si="0"/>
        <v>0</v>
      </c>
      <c r="L30" s="38"/>
      <c r="M30" s="169">
        <v>0</v>
      </c>
      <c r="N30" s="172">
        <f t="shared" si="1"/>
        <v>0</v>
      </c>
      <c r="O30" s="169">
        <v>0</v>
      </c>
      <c r="P30" s="170">
        <f t="shared" si="2"/>
        <v>0</v>
      </c>
      <c r="Q30" s="180">
        <v>0</v>
      </c>
      <c r="R30" s="172">
        <f t="shared" si="3"/>
        <v>0</v>
      </c>
      <c r="S30" s="459">
        <f t="shared" si="6"/>
        <v>0</v>
      </c>
      <c r="U30" s="151">
        <v>53205030100000</v>
      </c>
      <c r="V30" s="148" t="s">
        <v>26</v>
      </c>
      <c r="W30" s="154">
        <v>0</v>
      </c>
      <c r="AG30" s="29"/>
    </row>
    <row r="31" spans="1:46" s="40" customFormat="1" ht="12.75" customHeight="1" x14ac:dyDescent="0.2">
      <c r="A31" s="590"/>
      <c r="B31" s="593"/>
      <c r="C31" s="77"/>
      <c r="D31" s="123"/>
      <c r="E31" s="124"/>
      <c r="F31" s="125" t="s">
        <v>117</v>
      </c>
      <c r="G31" s="113">
        <v>0</v>
      </c>
      <c r="H31" s="113">
        <v>0</v>
      </c>
      <c r="I31" s="133">
        <v>0</v>
      </c>
      <c r="J31" s="136">
        <f t="shared" si="5"/>
        <v>0</v>
      </c>
      <c r="K31" s="128">
        <f t="shared" si="0"/>
        <v>0</v>
      </c>
      <c r="L31" s="38"/>
      <c r="M31" s="169">
        <v>0</v>
      </c>
      <c r="N31" s="172">
        <f t="shared" si="1"/>
        <v>0</v>
      </c>
      <c r="O31" s="169">
        <v>0</v>
      </c>
      <c r="P31" s="170">
        <f t="shared" si="2"/>
        <v>0</v>
      </c>
      <c r="Q31" s="180">
        <v>0</v>
      </c>
      <c r="R31" s="172">
        <f t="shared" si="3"/>
        <v>0</v>
      </c>
      <c r="S31" s="459">
        <f t="shared" si="6"/>
        <v>0</v>
      </c>
      <c r="U31" s="151">
        <v>53205050100000</v>
      </c>
      <c r="V31" s="148" t="s">
        <v>27</v>
      </c>
      <c r="W31" s="154">
        <v>0</v>
      </c>
      <c r="AG31" s="29"/>
    </row>
    <row r="32" spans="1:46" s="40" customFormat="1" ht="12.75" customHeight="1" x14ac:dyDescent="0.2">
      <c r="A32" s="590"/>
      <c r="B32" s="593"/>
      <c r="C32" s="77"/>
      <c r="D32" s="123"/>
      <c r="E32" s="124"/>
      <c r="F32" s="125" t="s">
        <v>117</v>
      </c>
      <c r="G32" s="113">
        <v>0</v>
      </c>
      <c r="H32" s="113">
        <v>0</v>
      </c>
      <c r="I32" s="133">
        <v>0</v>
      </c>
      <c r="J32" s="136">
        <f t="shared" si="5"/>
        <v>0</v>
      </c>
      <c r="K32" s="128">
        <f t="shared" si="0"/>
        <v>0</v>
      </c>
      <c r="L32" s="38"/>
      <c r="M32" s="169">
        <v>0</v>
      </c>
      <c r="N32" s="172">
        <f t="shared" si="1"/>
        <v>0</v>
      </c>
      <c r="O32" s="169">
        <v>0</v>
      </c>
      <c r="P32" s="170">
        <f t="shared" si="2"/>
        <v>0</v>
      </c>
      <c r="Q32" s="180">
        <v>0</v>
      </c>
      <c r="R32" s="172">
        <f t="shared" si="3"/>
        <v>0</v>
      </c>
      <c r="S32" s="459">
        <f t="shared" si="6"/>
        <v>0</v>
      </c>
      <c r="U32" s="151">
        <v>53205060100000</v>
      </c>
      <c r="V32" s="148" t="s">
        <v>28</v>
      </c>
      <c r="W32" s="154">
        <v>0</v>
      </c>
      <c r="AG32" s="29"/>
    </row>
    <row r="33" spans="1:33" s="40" customFormat="1" ht="12.75" customHeight="1" x14ac:dyDescent="0.2">
      <c r="A33" s="590"/>
      <c r="B33" s="593"/>
      <c r="C33" s="77"/>
      <c r="D33" s="123"/>
      <c r="E33" s="124"/>
      <c r="F33" s="125" t="s">
        <v>117</v>
      </c>
      <c r="G33" s="113">
        <v>0</v>
      </c>
      <c r="H33" s="113">
        <v>0</v>
      </c>
      <c r="I33" s="133">
        <v>0</v>
      </c>
      <c r="J33" s="136">
        <f t="shared" si="5"/>
        <v>0</v>
      </c>
      <c r="K33" s="128">
        <f t="shared" si="0"/>
        <v>0</v>
      </c>
      <c r="L33" s="38"/>
      <c r="M33" s="169">
        <v>0</v>
      </c>
      <c r="N33" s="172">
        <f t="shared" si="1"/>
        <v>0</v>
      </c>
      <c r="O33" s="169">
        <v>0</v>
      </c>
      <c r="P33" s="170">
        <f t="shared" si="2"/>
        <v>0</v>
      </c>
      <c r="Q33" s="180">
        <v>0</v>
      </c>
      <c r="R33" s="172">
        <f t="shared" si="3"/>
        <v>0</v>
      </c>
      <c r="S33" s="459">
        <f t="shared" si="6"/>
        <v>0</v>
      </c>
      <c r="U33" s="151">
        <v>53205070100000</v>
      </c>
      <c r="V33" s="148" t="s">
        <v>29</v>
      </c>
      <c r="W33" s="154">
        <v>0</v>
      </c>
      <c r="AG33" s="29"/>
    </row>
    <row r="34" spans="1:33" s="40" customFormat="1" ht="12.75" customHeight="1" thickBot="1" x14ac:dyDescent="0.25">
      <c r="A34" s="590"/>
      <c r="B34" s="594"/>
      <c r="C34" s="143"/>
      <c r="D34" s="114"/>
      <c r="E34" s="115"/>
      <c r="F34" s="116" t="s">
        <v>117</v>
      </c>
      <c r="G34" s="117">
        <v>0</v>
      </c>
      <c r="H34" s="117">
        <v>0</v>
      </c>
      <c r="I34" s="134">
        <v>0</v>
      </c>
      <c r="J34" s="137">
        <f t="shared" si="5"/>
        <v>0</v>
      </c>
      <c r="K34" s="126">
        <f t="shared" si="0"/>
        <v>0</v>
      </c>
      <c r="L34" s="38"/>
      <c r="M34" s="174">
        <v>0</v>
      </c>
      <c r="N34" s="173">
        <f t="shared" si="1"/>
        <v>0</v>
      </c>
      <c r="O34" s="174">
        <v>0</v>
      </c>
      <c r="P34" s="183">
        <f t="shared" si="2"/>
        <v>0</v>
      </c>
      <c r="Q34" s="181">
        <v>0</v>
      </c>
      <c r="R34" s="173">
        <f t="shared" si="3"/>
        <v>0</v>
      </c>
      <c r="S34" s="460">
        <f t="shared" si="6"/>
        <v>0</v>
      </c>
      <c r="U34" s="151">
        <v>53208010100000</v>
      </c>
      <c r="V34" s="148" t="s">
        <v>30</v>
      </c>
      <c r="W34" s="154">
        <v>0</v>
      </c>
      <c r="AG34" s="29"/>
    </row>
    <row r="35" spans="1:33" s="40" customFormat="1" ht="12.75" customHeight="1" x14ac:dyDescent="0.2">
      <c r="A35" s="590"/>
      <c r="B35" s="592" t="s">
        <v>91</v>
      </c>
      <c r="C35" s="142" t="s">
        <v>129</v>
      </c>
      <c r="D35" s="118" t="s">
        <v>129</v>
      </c>
      <c r="E35" s="119" t="s">
        <v>135</v>
      </c>
      <c r="F35" s="120" t="s">
        <v>117</v>
      </c>
      <c r="G35" s="112">
        <v>0</v>
      </c>
      <c r="H35" s="112">
        <v>0</v>
      </c>
      <c r="I35" s="132">
        <v>0</v>
      </c>
      <c r="J35" s="135">
        <f t="shared" si="5"/>
        <v>0</v>
      </c>
      <c r="K35" s="127">
        <f t="shared" si="0"/>
        <v>0</v>
      </c>
      <c r="L35" s="38"/>
      <c r="M35" s="158">
        <v>0</v>
      </c>
      <c r="N35" s="171">
        <f t="shared" si="1"/>
        <v>0</v>
      </c>
      <c r="O35" s="158">
        <v>0</v>
      </c>
      <c r="P35" s="182">
        <f t="shared" si="2"/>
        <v>0</v>
      </c>
      <c r="Q35" s="179">
        <v>0</v>
      </c>
      <c r="R35" s="457">
        <f t="shared" si="3"/>
        <v>0</v>
      </c>
      <c r="S35" s="458">
        <f t="shared" si="6"/>
        <v>0</v>
      </c>
      <c r="U35" s="151">
        <v>53208070100001</v>
      </c>
      <c r="V35" s="148" t="s">
        <v>31</v>
      </c>
      <c r="W35" s="154">
        <v>0</v>
      </c>
      <c r="AG35" s="29"/>
    </row>
    <row r="36" spans="1:33" s="40" customFormat="1" ht="12.75" customHeight="1" x14ac:dyDescent="0.2">
      <c r="A36" s="590"/>
      <c r="B36" s="593"/>
      <c r="C36" s="77"/>
      <c r="D36" s="123"/>
      <c r="E36" s="124"/>
      <c r="F36" s="125" t="s">
        <v>117</v>
      </c>
      <c r="G36" s="113">
        <v>0</v>
      </c>
      <c r="H36" s="113">
        <v>0</v>
      </c>
      <c r="I36" s="133">
        <v>0</v>
      </c>
      <c r="J36" s="136">
        <f t="shared" si="5"/>
        <v>0</v>
      </c>
      <c r="K36" s="128">
        <f t="shared" si="0"/>
        <v>0</v>
      </c>
      <c r="L36" s="38"/>
      <c r="M36" s="169">
        <v>0</v>
      </c>
      <c r="N36" s="172">
        <f t="shared" si="1"/>
        <v>0</v>
      </c>
      <c r="O36" s="169">
        <v>0</v>
      </c>
      <c r="P36" s="170">
        <f t="shared" si="2"/>
        <v>0</v>
      </c>
      <c r="Q36" s="180">
        <v>0</v>
      </c>
      <c r="R36" s="172">
        <f t="shared" si="3"/>
        <v>0</v>
      </c>
      <c r="S36" s="459">
        <f t="shared" si="6"/>
        <v>0</v>
      </c>
      <c r="U36" s="151">
        <v>53208100100001</v>
      </c>
      <c r="V36" s="148" t="s">
        <v>130</v>
      </c>
      <c r="W36" s="154">
        <v>0</v>
      </c>
      <c r="AG36" s="29"/>
    </row>
    <row r="37" spans="1:33" s="40" customFormat="1" ht="12.75" customHeight="1" x14ac:dyDescent="0.2">
      <c r="A37" s="590"/>
      <c r="B37" s="593"/>
      <c r="C37" s="77"/>
      <c r="D37" s="123"/>
      <c r="E37" s="124"/>
      <c r="F37" s="125" t="s">
        <v>117</v>
      </c>
      <c r="G37" s="113">
        <v>0</v>
      </c>
      <c r="H37" s="113">
        <v>0</v>
      </c>
      <c r="I37" s="133">
        <v>0</v>
      </c>
      <c r="J37" s="136">
        <f t="shared" si="5"/>
        <v>0</v>
      </c>
      <c r="K37" s="128">
        <f t="shared" si="0"/>
        <v>0</v>
      </c>
      <c r="L37" s="38"/>
      <c r="M37" s="169">
        <v>0</v>
      </c>
      <c r="N37" s="172">
        <f t="shared" si="1"/>
        <v>0</v>
      </c>
      <c r="O37" s="169">
        <v>0</v>
      </c>
      <c r="P37" s="170">
        <f t="shared" si="2"/>
        <v>0</v>
      </c>
      <c r="Q37" s="180">
        <v>0</v>
      </c>
      <c r="R37" s="172">
        <f t="shared" si="3"/>
        <v>0</v>
      </c>
      <c r="S37" s="459">
        <f t="shared" si="6"/>
        <v>0</v>
      </c>
      <c r="U37" s="151">
        <v>53211030000000</v>
      </c>
      <c r="V37" s="148" t="s">
        <v>32</v>
      </c>
      <c r="W37" s="154">
        <v>0</v>
      </c>
      <c r="AG37" s="29"/>
    </row>
    <row r="38" spans="1:33" s="40" customFormat="1" ht="12.75" customHeight="1" x14ac:dyDescent="0.2">
      <c r="A38" s="590"/>
      <c r="B38" s="593"/>
      <c r="C38" s="77"/>
      <c r="D38" s="123"/>
      <c r="E38" s="124"/>
      <c r="F38" s="125" t="s">
        <v>117</v>
      </c>
      <c r="G38" s="113">
        <v>0</v>
      </c>
      <c r="H38" s="113">
        <v>0</v>
      </c>
      <c r="I38" s="133">
        <v>0</v>
      </c>
      <c r="J38" s="136">
        <f t="shared" si="5"/>
        <v>0</v>
      </c>
      <c r="K38" s="128">
        <f t="shared" si="0"/>
        <v>0</v>
      </c>
      <c r="L38" s="38"/>
      <c r="M38" s="169">
        <v>0</v>
      </c>
      <c r="N38" s="172">
        <f t="shared" si="1"/>
        <v>0</v>
      </c>
      <c r="O38" s="169">
        <v>0</v>
      </c>
      <c r="P38" s="170">
        <f t="shared" si="2"/>
        <v>0</v>
      </c>
      <c r="Q38" s="180">
        <v>0</v>
      </c>
      <c r="R38" s="172">
        <f t="shared" si="3"/>
        <v>0</v>
      </c>
      <c r="S38" s="459">
        <f t="shared" si="6"/>
        <v>0</v>
      </c>
      <c r="U38" s="151">
        <v>53212020100000</v>
      </c>
      <c r="V38" s="148" t="s">
        <v>97</v>
      </c>
      <c r="W38" s="154">
        <v>0</v>
      </c>
      <c r="AG38" s="29"/>
    </row>
    <row r="39" spans="1:33" s="40" customFormat="1" ht="12.75" customHeight="1" thickBot="1" x14ac:dyDescent="0.25">
      <c r="A39" s="590"/>
      <c r="B39" s="594"/>
      <c r="C39" s="143"/>
      <c r="D39" s="114"/>
      <c r="E39" s="115"/>
      <c r="F39" s="116" t="s">
        <v>117</v>
      </c>
      <c r="G39" s="117">
        <v>0</v>
      </c>
      <c r="H39" s="117">
        <v>0</v>
      </c>
      <c r="I39" s="134">
        <v>0</v>
      </c>
      <c r="J39" s="137">
        <f t="shared" si="5"/>
        <v>0</v>
      </c>
      <c r="K39" s="126">
        <f t="shared" si="0"/>
        <v>0</v>
      </c>
      <c r="L39" s="38"/>
      <c r="M39" s="174">
        <v>0</v>
      </c>
      <c r="N39" s="173">
        <f t="shared" si="1"/>
        <v>0</v>
      </c>
      <c r="O39" s="174">
        <v>0</v>
      </c>
      <c r="P39" s="183">
        <f t="shared" si="2"/>
        <v>0</v>
      </c>
      <c r="Q39" s="181">
        <v>0</v>
      </c>
      <c r="R39" s="173">
        <f t="shared" si="3"/>
        <v>0</v>
      </c>
      <c r="S39" s="460">
        <f t="shared" si="6"/>
        <v>0</v>
      </c>
      <c r="U39" s="151">
        <v>53214020000000</v>
      </c>
      <c r="V39" s="148" t="s">
        <v>33</v>
      </c>
      <c r="W39" s="154">
        <v>0</v>
      </c>
      <c r="AG39" s="29"/>
    </row>
    <row r="40" spans="1:33" s="40" customFormat="1" ht="12.75" customHeight="1" x14ac:dyDescent="0.2">
      <c r="A40" s="590"/>
      <c r="B40" s="595" t="s">
        <v>118</v>
      </c>
      <c r="C40" s="144" t="s">
        <v>129</v>
      </c>
      <c r="D40" s="109" t="s">
        <v>129</v>
      </c>
      <c r="E40" s="110"/>
      <c r="F40" s="111" t="s">
        <v>117</v>
      </c>
      <c r="G40" s="112">
        <v>0</v>
      </c>
      <c r="H40" s="112">
        <v>0</v>
      </c>
      <c r="I40" s="132">
        <v>0</v>
      </c>
      <c r="J40" s="138">
        <f t="shared" ref="J40:J61" si="7">SUM(G40:I40)</f>
        <v>0</v>
      </c>
      <c r="K40" s="140">
        <f t="shared" si="0"/>
        <v>0</v>
      </c>
      <c r="L40" s="38"/>
      <c r="M40" s="158">
        <v>0</v>
      </c>
      <c r="N40" s="171">
        <f t="shared" si="1"/>
        <v>0</v>
      </c>
      <c r="O40" s="158">
        <v>0</v>
      </c>
      <c r="P40" s="182">
        <f t="shared" si="2"/>
        <v>0</v>
      </c>
      <c r="Q40" s="179">
        <v>0</v>
      </c>
      <c r="R40" s="457">
        <f t="shared" si="3"/>
        <v>0</v>
      </c>
      <c r="S40" s="458">
        <f t="shared" si="6"/>
        <v>0</v>
      </c>
      <c r="U40" s="149"/>
      <c r="V40" s="146" t="s">
        <v>34</v>
      </c>
      <c r="W40" s="152">
        <f>SUM(W41,W46,W49,W60,W70,W78)</f>
        <v>0</v>
      </c>
      <c r="AG40" s="29"/>
    </row>
    <row r="41" spans="1:33" s="40" customFormat="1" ht="12.75" customHeight="1" x14ac:dyDescent="0.2">
      <c r="A41" s="590"/>
      <c r="B41" s="596"/>
      <c r="C41" s="78"/>
      <c r="D41" s="80"/>
      <c r="E41" s="81"/>
      <c r="F41" s="89" t="s">
        <v>117</v>
      </c>
      <c r="G41" s="113">
        <v>0</v>
      </c>
      <c r="H41" s="113">
        <v>0</v>
      </c>
      <c r="I41" s="133">
        <v>0</v>
      </c>
      <c r="J41" s="139">
        <f t="shared" ref="J41:J48" si="8">SUM(G41:I41)</f>
        <v>0</v>
      </c>
      <c r="K41" s="141">
        <f t="shared" si="0"/>
        <v>0</v>
      </c>
      <c r="L41" s="38"/>
      <c r="M41" s="169">
        <v>0</v>
      </c>
      <c r="N41" s="172">
        <f t="shared" si="1"/>
        <v>0</v>
      </c>
      <c r="O41" s="169">
        <v>0</v>
      </c>
      <c r="P41" s="170">
        <f t="shared" si="2"/>
        <v>0</v>
      </c>
      <c r="Q41" s="180">
        <v>0</v>
      </c>
      <c r="R41" s="172">
        <f t="shared" si="3"/>
        <v>0</v>
      </c>
      <c r="S41" s="459">
        <f t="shared" si="6"/>
        <v>0</v>
      </c>
      <c r="U41" s="150"/>
      <c r="V41" s="147" t="s">
        <v>35</v>
      </c>
      <c r="W41" s="153">
        <f>SUM(W42:W45)</f>
        <v>0</v>
      </c>
      <c r="AG41" s="29"/>
    </row>
    <row r="42" spans="1:33" s="40" customFormat="1" ht="12.75" customHeight="1" x14ac:dyDescent="0.2">
      <c r="A42" s="590"/>
      <c r="B42" s="596"/>
      <c r="C42" s="78"/>
      <c r="D42" s="80"/>
      <c r="E42" s="81"/>
      <c r="F42" s="89" t="s">
        <v>117</v>
      </c>
      <c r="G42" s="113">
        <v>0</v>
      </c>
      <c r="H42" s="113">
        <v>0</v>
      </c>
      <c r="I42" s="133">
        <v>0</v>
      </c>
      <c r="J42" s="139">
        <f t="shared" si="8"/>
        <v>0</v>
      </c>
      <c r="K42" s="141">
        <f t="shared" si="0"/>
        <v>0</v>
      </c>
      <c r="L42" s="38"/>
      <c r="M42" s="169">
        <v>0</v>
      </c>
      <c r="N42" s="172">
        <f t="shared" si="1"/>
        <v>0</v>
      </c>
      <c r="O42" s="169">
        <v>0</v>
      </c>
      <c r="P42" s="170">
        <f t="shared" si="2"/>
        <v>0</v>
      </c>
      <c r="Q42" s="180">
        <v>0</v>
      </c>
      <c r="R42" s="172">
        <f t="shared" si="3"/>
        <v>0</v>
      </c>
      <c r="S42" s="459">
        <f t="shared" si="6"/>
        <v>0</v>
      </c>
      <c r="U42" s="151">
        <v>53202020100000</v>
      </c>
      <c r="V42" s="148" t="s">
        <v>39</v>
      </c>
      <c r="W42" s="154">
        <v>0</v>
      </c>
      <c r="AG42" s="29"/>
    </row>
    <row r="43" spans="1:33" s="40" customFormat="1" ht="12.75" customHeight="1" x14ac:dyDescent="0.2">
      <c r="A43" s="590"/>
      <c r="B43" s="596"/>
      <c r="C43" s="78"/>
      <c r="D43" s="80"/>
      <c r="E43" s="81"/>
      <c r="F43" s="89" t="s">
        <v>117</v>
      </c>
      <c r="G43" s="113">
        <v>0</v>
      </c>
      <c r="H43" s="113">
        <v>0</v>
      </c>
      <c r="I43" s="133">
        <v>0</v>
      </c>
      <c r="J43" s="139">
        <f t="shared" si="8"/>
        <v>0</v>
      </c>
      <c r="K43" s="141">
        <f t="shared" si="0"/>
        <v>0</v>
      </c>
      <c r="L43" s="38"/>
      <c r="M43" s="169">
        <v>0</v>
      </c>
      <c r="N43" s="172">
        <f t="shared" si="1"/>
        <v>0</v>
      </c>
      <c r="O43" s="169">
        <v>0</v>
      </c>
      <c r="P43" s="170">
        <f t="shared" si="2"/>
        <v>0</v>
      </c>
      <c r="Q43" s="180">
        <v>0</v>
      </c>
      <c r="R43" s="172">
        <f t="shared" si="3"/>
        <v>0</v>
      </c>
      <c r="S43" s="459">
        <f t="shared" si="6"/>
        <v>0</v>
      </c>
      <c r="U43" s="151">
        <v>53202030000000</v>
      </c>
      <c r="V43" s="148" t="s">
        <v>40</v>
      </c>
      <c r="W43" s="154">
        <v>0</v>
      </c>
      <c r="AG43" s="29"/>
    </row>
    <row r="44" spans="1:33" s="40" customFormat="1" ht="12.75" customHeight="1" x14ac:dyDescent="0.2">
      <c r="A44" s="590"/>
      <c r="B44" s="596"/>
      <c r="C44" s="78"/>
      <c r="D44" s="80"/>
      <c r="E44" s="81"/>
      <c r="F44" s="89" t="s">
        <v>117</v>
      </c>
      <c r="G44" s="113">
        <v>0</v>
      </c>
      <c r="H44" s="113">
        <v>0</v>
      </c>
      <c r="I44" s="133">
        <v>0</v>
      </c>
      <c r="J44" s="139">
        <f t="shared" si="8"/>
        <v>0</v>
      </c>
      <c r="K44" s="141">
        <f t="shared" si="0"/>
        <v>0</v>
      </c>
      <c r="L44" s="38"/>
      <c r="M44" s="169">
        <v>0</v>
      </c>
      <c r="N44" s="172">
        <f t="shared" si="1"/>
        <v>0</v>
      </c>
      <c r="O44" s="169">
        <v>0</v>
      </c>
      <c r="P44" s="170">
        <f t="shared" si="2"/>
        <v>0</v>
      </c>
      <c r="Q44" s="180">
        <v>0</v>
      </c>
      <c r="R44" s="172">
        <f t="shared" si="3"/>
        <v>0</v>
      </c>
      <c r="S44" s="459">
        <f t="shared" si="6"/>
        <v>0</v>
      </c>
      <c r="U44" s="151">
        <v>53211020000000</v>
      </c>
      <c r="V44" s="148" t="s">
        <v>41</v>
      </c>
      <c r="W44" s="154">
        <v>0</v>
      </c>
      <c r="AG44" s="29"/>
    </row>
    <row r="45" spans="1:33" s="40" customFormat="1" ht="12.75" customHeight="1" x14ac:dyDescent="0.2">
      <c r="A45" s="590"/>
      <c r="B45" s="596"/>
      <c r="C45" s="78"/>
      <c r="D45" s="80"/>
      <c r="E45" s="81"/>
      <c r="F45" s="89" t="s">
        <v>117</v>
      </c>
      <c r="G45" s="113">
        <v>0</v>
      </c>
      <c r="H45" s="113">
        <v>0</v>
      </c>
      <c r="I45" s="133">
        <v>0</v>
      </c>
      <c r="J45" s="139">
        <f t="shared" si="8"/>
        <v>0</v>
      </c>
      <c r="K45" s="141">
        <f t="shared" si="0"/>
        <v>0</v>
      </c>
      <c r="L45" s="38"/>
      <c r="M45" s="169">
        <v>0</v>
      </c>
      <c r="N45" s="172">
        <f t="shared" si="1"/>
        <v>0</v>
      </c>
      <c r="O45" s="169">
        <v>0</v>
      </c>
      <c r="P45" s="170">
        <f t="shared" si="2"/>
        <v>0</v>
      </c>
      <c r="Q45" s="180">
        <v>0</v>
      </c>
      <c r="R45" s="172">
        <f t="shared" si="3"/>
        <v>0</v>
      </c>
      <c r="S45" s="459">
        <f t="shared" si="6"/>
        <v>0</v>
      </c>
      <c r="U45" s="151">
        <v>53101004030000</v>
      </c>
      <c r="V45" s="148" t="s">
        <v>38</v>
      </c>
      <c r="W45" s="154">
        <v>0</v>
      </c>
      <c r="AG45" s="29"/>
    </row>
    <row r="46" spans="1:33" s="40" customFormat="1" ht="12.75" customHeight="1" x14ac:dyDescent="0.2">
      <c r="A46" s="590"/>
      <c r="B46" s="596"/>
      <c r="C46" s="78"/>
      <c r="D46" s="80"/>
      <c r="E46" s="81"/>
      <c r="F46" s="89" t="s">
        <v>117</v>
      </c>
      <c r="G46" s="113">
        <v>0</v>
      </c>
      <c r="H46" s="113">
        <v>0</v>
      </c>
      <c r="I46" s="133">
        <v>0</v>
      </c>
      <c r="J46" s="139">
        <f t="shared" si="8"/>
        <v>0</v>
      </c>
      <c r="K46" s="141">
        <f t="shared" si="0"/>
        <v>0</v>
      </c>
      <c r="L46" s="38"/>
      <c r="M46" s="169">
        <v>0</v>
      </c>
      <c r="N46" s="172">
        <f t="shared" si="1"/>
        <v>0</v>
      </c>
      <c r="O46" s="169">
        <v>0</v>
      </c>
      <c r="P46" s="170">
        <f t="shared" si="2"/>
        <v>0</v>
      </c>
      <c r="Q46" s="180">
        <v>0</v>
      </c>
      <c r="R46" s="172">
        <f t="shared" si="3"/>
        <v>0</v>
      </c>
      <c r="S46" s="459">
        <f t="shared" si="6"/>
        <v>0</v>
      </c>
      <c r="U46" s="150"/>
      <c r="V46" s="147" t="s">
        <v>42</v>
      </c>
      <c r="W46" s="153">
        <f>SUM(W47:W48)</f>
        <v>0</v>
      </c>
      <c r="AG46" s="29"/>
    </row>
    <row r="47" spans="1:33" s="40" customFormat="1" ht="12.75" customHeight="1" x14ac:dyDescent="0.2">
      <c r="A47" s="590"/>
      <c r="B47" s="596"/>
      <c r="C47" s="78"/>
      <c r="D47" s="80"/>
      <c r="E47" s="81"/>
      <c r="F47" s="89" t="s">
        <v>117</v>
      </c>
      <c r="G47" s="113">
        <v>0</v>
      </c>
      <c r="H47" s="113">
        <v>0</v>
      </c>
      <c r="I47" s="133">
        <v>0</v>
      </c>
      <c r="J47" s="139">
        <f t="shared" si="8"/>
        <v>0</v>
      </c>
      <c r="K47" s="141">
        <f t="shared" si="0"/>
        <v>0</v>
      </c>
      <c r="L47" s="38"/>
      <c r="M47" s="169">
        <v>0</v>
      </c>
      <c r="N47" s="172">
        <f t="shared" si="1"/>
        <v>0</v>
      </c>
      <c r="O47" s="169">
        <v>0</v>
      </c>
      <c r="P47" s="170">
        <f t="shared" si="2"/>
        <v>0</v>
      </c>
      <c r="Q47" s="180">
        <v>0</v>
      </c>
      <c r="R47" s="172">
        <f t="shared" si="3"/>
        <v>0</v>
      </c>
      <c r="S47" s="459">
        <f t="shared" si="6"/>
        <v>0</v>
      </c>
      <c r="U47" s="151">
        <v>53205080000000</v>
      </c>
      <c r="V47" s="148" t="s">
        <v>43</v>
      </c>
      <c r="W47" s="154">
        <v>0</v>
      </c>
      <c r="AG47" s="29"/>
    </row>
    <row r="48" spans="1:33" s="40" customFormat="1" ht="12.75" customHeight="1" x14ac:dyDescent="0.2">
      <c r="A48" s="590"/>
      <c r="B48" s="596"/>
      <c r="C48" s="78"/>
      <c r="D48" s="80"/>
      <c r="E48" s="81"/>
      <c r="F48" s="89" t="s">
        <v>117</v>
      </c>
      <c r="G48" s="113">
        <v>0</v>
      </c>
      <c r="H48" s="113">
        <v>0</v>
      </c>
      <c r="I48" s="133">
        <v>0</v>
      </c>
      <c r="J48" s="139">
        <f t="shared" si="8"/>
        <v>0</v>
      </c>
      <c r="K48" s="141">
        <f t="shared" si="0"/>
        <v>0</v>
      </c>
      <c r="L48" s="38"/>
      <c r="M48" s="169">
        <v>0</v>
      </c>
      <c r="N48" s="172">
        <f t="shared" si="1"/>
        <v>0</v>
      </c>
      <c r="O48" s="169">
        <v>0</v>
      </c>
      <c r="P48" s="170">
        <f t="shared" si="2"/>
        <v>0</v>
      </c>
      <c r="Q48" s="180">
        <v>0</v>
      </c>
      <c r="R48" s="172">
        <f t="shared" si="3"/>
        <v>0</v>
      </c>
      <c r="S48" s="459">
        <f t="shared" si="6"/>
        <v>0</v>
      </c>
      <c r="U48" s="151">
        <v>53205990000000</v>
      </c>
      <c r="V48" s="148" t="s">
        <v>44</v>
      </c>
      <c r="W48" s="154">
        <v>0</v>
      </c>
      <c r="AG48" s="29"/>
    </row>
    <row r="49" spans="1:33" s="40" customFormat="1" ht="12.75" customHeight="1" x14ac:dyDescent="0.2">
      <c r="A49" s="590"/>
      <c r="B49" s="597"/>
      <c r="C49" s="78"/>
      <c r="D49" s="80"/>
      <c r="E49" s="81"/>
      <c r="F49" s="89" t="s">
        <v>117</v>
      </c>
      <c r="G49" s="113">
        <v>0</v>
      </c>
      <c r="H49" s="113">
        <v>0</v>
      </c>
      <c r="I49" s="133">
        <v>0</v>
      </c>
      <c r="J49" s="139">
        <f t="shared" si="7"/>
        <v>0</v>
      </c>
      <c r="K49" s="141">
        <f t="shared" si="0"/>
        <v>0</v>
      </c>
      <c r="L49" s="38"/>
      <c r="M49" s="169">
        <v>0</v>
      </c>
      <c r="N49" s="172">
        <f t="shared" si="1"/>
        <v>0</v>
      </c>
      <c r="O49" s="169">
        <v>0</v>
      </c>
      <c r="P49" s="170">
        <f t="shared" si="2"/>
        <v>0</v>
      </c>
      <c r="Q49" s="180">
        <v>0</v>
      </c>
      <c r="R49" s="172">
        <f t="shared" si="3"/>
        <v>0</v>
      </c>
      <c r="S49" s="459">
        <f t="shared" si="6"/>
        <v>0</v>
      </c>
      <c r="U49" s="150"/>
      <c r="V49" s="147" t="s">
        <v>45</v>
      </c>
      <c r="W49" s="153">
        <f>SUM(W50:W59)</f>
        <v>0</v>
      </c>
      <c r="AG49" s="29"/>
    </row>
    <row r="50" spans="1:33" s="40" customFormat="1" ht="12.75" customHeight="1" x14ac:dyDescent="0.2">
      <c r="A50" s="590"/>
      <c r="B50" s="596"/>
      <c r="C50" s="78"/>
      <c r="D50" s="80"/>
      <c r="E50" s="81"/>
      <c r="F50" s="89" t="s">
        <v>117</v>
      </c>
      <c r="G50" s="113">
        <v>0</v>
      </c>
      <c r="H50" s="113">
        <v>0</v>
      </c>
      <c r="I50" s="133">
        <v>0</v>
      </c>
      <c r="J50" s="139">
        <f t="shared" ref="J50:J53" si="9">SUM(G50:I50)</f>
        <v>0</v>
      </c>
      <c r="K50" s="141">
        <f t="shared" si="0"/>
        <v>0</v>
      </c>
      <c r="L50" s="38"/>
      <c r="M50" s="169">
        <v>0</v>
      </c>
      <c r="N50" s="172">
        <f t="shared" si="1"/>
        <v>0</v>
      </c>
      <c r="O50" s="169">
        <v>0</v>
      </c>
      <c r="P50" s="170">
        <f t="shared" si="2"/>
        <v>0</v>
      </c>
      <c r="Q50" s="180">
        <v>0</v>
      </c>
      <c r="R50" s="172">
        <f t="shared" si="3"/>
        <v>0</v>
      </c>
      <c r="S50" s="459">
        <f t="shared" si="6"/>
        <v>0</v>
      </c>
      <c r="U50" s="151">
        <v>53203010200000</v>
      </c>
      <c r="V50" s="148" t="s">
        <v>46</v>
      </c>
      <c r="W50" s="154">
        <v>0</v>
      </c>
      <c r="AG50" s="29"/>
    </row>
    <row r="51" spans="1:33" s="40" customFormat="1" ht="12.75" customHeight="1" x14ac:dyDescent="0.2">
      <c r="A51" s="590"/>
      <c r="B51" s="596"/>
      <c r="C51" s="78"/>
      <c r="D51" s="80"/>
      <c r="E51" s="81"/>
      <c r="F51" s="89" t="s">
        <v>117</v>
      </c>
      <c r="G51" s="113">
        <v>0</v>
      </c>
      <c r="H51" s="113">
        <v>0</v>
      </c>
      <c r="I51" s="133">
        <v>0</v>
      </c>
      <c r="J51" s="139">
        <f t="shared" si="9"/>
        <v>0</v>
      </c>
      <c r="K51" s="141">
        <f t="shared" si="0"/>
        <v>0</v>
      </c>
      <c r="L51" s="38"/>
      <c r="M51" s="169">
        <v>0</v>
      </c>
      <c r="N51" s="172">
        <f t="shared" si="1"/>
        <v>0</v>
      </c>
      <c r="O51" s="169">
        <v>0</v>
      </c>
      <c r="P51" s="170">
        <f t="shared" si="2"/>
        <v>0</v>
      </c>
      <c r="Q51" s="180">
        <v>0</v>
      </c>
      <c r="R51" s="172">
        <f t="shared" si="3"/>
        <v>0</v>
      </c>
      <c r="S51" s="459">
        <f t="shared" si="6"/>
        <v>0</v>
      </c>
      <c r="U51" s="151">
        <v>53204010000000</v>
      </c>
      <c r="V51" s="148" t="s">
        <v>47</v>
      </c>
      <c r="W51" s="154">
        <v>0</v>
      </c>
      <c r="AG51" s="29"/>
    </row>
    <row r="52" spans="1:33" s="40" customFormat="1" ht="12.75" customHeight="1" x14ac:dyDescent="0.2">
      <c r="A52" s="590"/>
      <c r="B52" s="596"/>
      <c r="C52" s="78"/>
      <c r="D52" s="80"/>
      <c r="E52" s="81"/>
      <c r="F52" s="89" t="s">
        <v>117</v>
      </c>
      <c r="G52" s="113">
        <v>0</v>
      </c>
      <c r="H52" s="113">
        <v>0</v>
      </c>
      <c r="I52" s="133">
        <v>0</v>
      </c>
      <c r="J52" s="139">
        <f t="shared" si="9"/>
        <v>0</v>
      </c>
      <c r="K52" s="141">
        <f t="shared" si="0"/>
        <v>0</v>
      </c>
      <c r="L52" s="38"/>
      <c r="M52" s="169">
        <v>0</v>
      </c>
      <c r="N52" s="172">
        <f t="shared" si="1"/>
        <v>0</v>
      </c>
      <c r="O52" s="169">
        <v>0</v>
      </c>
      <c r="P52" s="170">
        <f t="shared" si="2"/>
        <v>0</v>
      </c>
      <c r="Q52" s="180">
        <v>0</v>
      </c>
      <c r="R52" s="172">
        <f t="shared" si="3"/>
        <v>0</v>
      </c>
      <c r="S52" s="459">
        <f t="shared" si="6"/>
        <v>0</v>
      </c>
      <c r="U52" s="151">
        <v>53204040200000</v>
      </c>
      <c r="V52" s="148" t="s">
        <v>48</v>
      </c>
      <c r="W52" s="154">
        <v>0</v>
      </c>
      <c r="AG52" s="29"/>
    </row>
    <row r="53" spans="1:33" s="40" customFormat="1" ht="12.75" customHeight="1" x14ac:dyDescent="0.2">
      <c r="A53" s="590"/>
      <c r="B53" s="596"/>
      <c r="C53" s="78"/>
      <c r="D53" s="80"/>
      <c r="E53" s="81"/>
      <c r="F53" s="89" t="s">
        <v>117</v>
      </c>
      <c r="G53" s="113">
        <v>0</v>
      </c>
      <c r="H53" s="113">
        <v>0</v>
      </c>
      <c r="I53" s="133">
        <v>0</v>
      </c>
      <c r="J53" s="139">
        <f t="shared" si="9"/>
        <v>0</v>
      </c>
      <c r="K53" s="141">
        <f t="shared" si="0"/>
        <v>0</v>
      </c>
      <c r="L53" s="38"/>
      <c r="M53" s="169">
        <v>0</v>
      </c>
      <c r="N53" s="172">
        <f t="shared" si="1"/>
        <v>0</v>
      </c>
      <c r="O53" s="169">
        <v>0</v>
      </c>
      <c r="P53" s="170">
        <f t="shared" si="2"/>
        <v>0</v>
      </c>
      <c r="Q53" s="180">
        <v>0</v>
      </c>
      <c r="R53" s="172">
        <f t="shared" si="3"/>
        <v>0</v>
      </c>
      <c r="S53" s="459">
        <f t="shared" si="6"/>
        <v>0</v>
      </c>
      <c r="U53" s="151">
        <v>53204060000000</v>
      </c>
      <c r="V53" s="148" t="s">
        <v>49</v>
      </c>
      <c r="W53" s="154">
        <v>0</v>
      </c>
      <c r="AG53" s="29"/>
    </row>
    <row r="54" spans="1:33" s="40" customFormat="1" ht="12.75" customHeight="1" x14ac:dyDescent="0.2">
      <c r="A54" s="590"/>
      <c r="B54" s="597"/>
      <c r="C54" s="78"/>
      <c r="D54" s="80"/>
      <c r="E54" s="81"/>
      <c r="F54" s="89" t="s">
        <v>117</v>
      </c>
      <c r="G54" s="113">
        <v>0</v>
      </c>
      <c r="H54" s="113">
        <v>0</v>
      </c>
      <c r="I54" s="133">
        <v>0</v>
      </c>
      <c r="J54" s="139">
        <f t="shared" si="7"/>
        <v>0</v>
      </c>
      <c r="K54" s="141">
        <f t="shared" si="0"/>
        <v>0</v>
      </c>
      <c r="L54" s="38"/>
      <c r="M54" s="169">
        <v>0</v>
      </c>
      <c r="N54" s="172">
        <f t="shared" si="1"/>
        <v>0</v>
      </c>
      <c r="O54" s="169">
        <v>0</v>
      </c>
      <c r="P54" s="170">
        <f t="shared" si="2"/>
        <v>0</v>
      </c>
      <c r="Q54" s="180">
        <v>0</v>
      </c>
      <c r="R54" s="172">
        <f t="shared" si="3"/>
        <v>0</v>
      </c>
      <c r="S54" s="459">
        <f t="shared" si="6"/>
        <v>0</v>
      </c>
      <c r="U54" s="151">
        <v>53204070000000</v>
      </c>
      <c r="V54" s="148" t="s">
        <v>50</v>
      </c>
      <c r="W54" s="154">
        <v>0</v>
      </c>
      <c r="AG54" s="29"/>
    </row>
    <row r="55" spans="1:33" s="40" customFormat="1" ht="12.75" customHeight="1" x14ac:dyDescent="0.2">
      <c r="A55" s="590"/>
      <c r="B55" s="597"/>
      <c r="C55" s="78"/>
      <c r="D55" s="80"/>
      <c r="E55" s="81"/>
      <c r="F55" s="89" t="s">
        <v>117</v>
      </c>
      <c r="G55" s="113">
        <v>0</v>
      </c>
      <c r="H55" s="113">
        <v>0</v>
      </c>
      <c r="I55" s="133">
        <v>0</v>
      </c>
      <c r="J55" s="139">
        <f t="shared" si="7"/>
        <v>0</v>
      </c>
      <c r="K55" s="141">
        <f t="shared" si="0"/>
        <v>0</v>
      </c>
      <c r="L55" s="38"/>
      <c r="M55" s="169">
        <v>0</v>
      </c>
      <c r="N55" s="172">
        <f t="shared" si="1"/>
        <v>0</v>
      </c>
      <c r="O55" s="169">
        <v>0</v>
      </c>
      <c r="P55" s="170">
        <f t="shared" si="2"/>
        <v>0</v>
      </c>
      <c r="Q55" s="180">
        <v>0</v>
      </c>
      <c r="R55" s="172">
        <f t="shared" si="3"/>
        <v>0</v>
      </c>
      <c r="S55" s="459">
        <f t="shared" si="6"/>
        <v>0</v>
      </c>
      <c r="U55" s="151">
        <v>53204080000000</v>
      </c>
      <c r="V55" s="148" t="s">
        <v>51</v>
      </c>
      <c r="W55" s="154">
        <v>0</v>
      </c>
      <c r="AG55" s="29"/>
    </row>
    <row r="56" spans="1:33" s="40" customFormat="1" ht="12.75" customHeight="1" x14ac:dyDescent="0.2">
      <c r="A56" s="590"/>
      <c r="B56" s="597"/>
      <c r="C56" s="78"/>
      <c r="D56" s="80"/>
      <c r="E56" s="81"/>
      <c r="F56" s="89" t="s">
        <v>117</v>
      </c>
      <c r="G56" s="113">
        <v>0</v>
      </c>
      <c r="H56" s="113">
        <v>0</v>
      </c>
      <c r="I56" s="133">
        <v>0</v>
      </c>
      <c r="J56" s="139">
        <f t="shared" si="7"/>
        <v>0</v>
      </c>
      <c r="K56" s="141">
        <f t="shared" si="0"/>
        <v>0</v>
      </c>
      <c r="L56" s="38"/>
      <c r="M56" s="169">
        <v>0</v>
      </c>
      <c r="N56" s="172">
        <f t="shared" si="1"/>
        <v>0</v>
      </c>
      <c r="O56" s="169">
        <v>0</v>
      </c>
      <c r="P56" s="170">
        <f t="shared" si="2"/>
        <v>0</v>
      </c>
      <c r="Q56" s="180">
        <v>0</v>
      </c>
      <c r="R56" s="172">
        <f t="shared" si="3"/>
        <v>0</v>
      </c>
      <c r="S56" s="459">
        <f t="shared" si="6"/>
        <v>0</v>
      </c>
      <c r="U56" s="151">
        <v>53214010000000</v>
      </c>
      <c r="V56" s="148" t="s">
        <v>52</v>
      </c>
      <c r="W56" s="154">
        <v>0</v>
      </c>
      <c r="AG56" s="29"/>
    </row>
    <row r="57" spans="1:33" s="40" customFormat="1" ht="12.75" customHeight="1" x14ac:dyDescent="0.2">
      <c r="A57" s="590"/>
      <c r="B57" s="597"/>
      <c r="C57" s="78"/>
      <c r="D57" s="80"/>
      <c r="E57" s="81"/>
      <c r="F57" s="89" t="s">
        <v>117</v>
      </c>
      <c r="G57" s="113">
        <v>0</v>
      </c>
      <c r="H57" s="113">
        <v>0</v>
      </c>
      <c r="I57" s="133">
        <v>0</v>
      </c>
      <c r="J57" s="139">
        <f t="shared" si="7"/>
        <v>0</v>
      </c>
      <c r="K57" s="141">
        <f t="shared" si="0"/>
        <v>0</v>
      </c>
      <c r="L57" s="38"/>
      <c r="M57" s="169">
        <v>0</v>
      </c>
      <c r="N57" s="172">
        <f t="shared" si="1"/>
        <v>0</v>
      </c>
      <c r="O57" s="169">
        <v>0</v>
      </c>
      <c r="P57" s="170">
        <f t="shared" si="2"/>
        <v>0</v>
      </c>
      <c r="Q57" s="180">
        <v>0</v>
      </c>
      <c r="R57" s="172">
        <f t="shared" si="3"/>
        <v>0</v>
      </c>
      <c r="S57" s="459">
        <f t="shared" si="6"/>
        <v>0</v>
      </c>
      <c r="U57" s="151">
        <v>53214040000000</v>
      </c>
      <c r="V57" s="148" t="s">
        <v>131</v>
      </c>
      <c r="W57" s="154">
        <v>0</v>
      </c>
      <c r="AG57" s="29"/>
    </row>
    <row r="58" spans="1:33" s="40" customFormat="1" ht="12.75" customHeight="1" x14ac:dyDescent="0.2">
      <c r="A58" s="590"/>
      <c r="B58" s="597"/>
      <c r="C58" s="78"/>
      <c r="D58" s="80"/>
      <c r="E58" s="81"/>
      <c r="F58" s="89" t="s">
        <v>117</v>
      </c>
      <c r="G58" s="113">
        <v>0</v>
      </c>
      <c r="H58" s="113">
        <v>0</v>
      </c>
      <c r="I58" s="133">
        <v>0</v>
      </c>
      <c r="J58" s="139">
        <f t="shared" si="7"/>
        <v>0</v>
      </c>
      <c r="K58" s="141">
        <f t="shared" si="0"/>
        <v>0</v>
      </c>
      <c r="L58" s="38"/>
      <c r="M58" s="169">
        <v>0</v>
      </c>
      <c r="N58" s="172">
        <f t="shared" si="1"/>
        <v>0</v>
      </c>
      <c r="O58" s="169">
        <v>0</v>
      </c>
      <c r="P58" s="170">
        <f t="shared" si="2"/>
        <v>0</v>
      </c>
      <c r="Q58" s="180">
        <v>0</v>
      </c>
      <c r="R58" s="172">
        <f t="shared" si="3"/>
        <v>0</v>
      </c>
      <c r="S58" s="459">
        <f t="shared" si="6"/>
        <v>0</v>
      </c>
      <c r="U58" s="151">
        <v>55201010100004</v>
      </c>
      <c r="V58" s="148" t="s">
        <v>53</v>
      </c>
      <c r="W58" s="154">
        <v>0</v>
      </c>
      <c r="AG58" s="29"/>
    </row>
    <row r="59" spans="1:33" s="40" customFormat="1" ht="12.75" customHeight="1" x14ac:dyDescent="0.2">
      <c r="A59" s="590"/>
      <c r="B59" s="597"/>
      <c r="C59" s="78"/>
      <c r="D59" s="80"/>
      <c r="E59" s="81"/>
      <c r="F59" s="89" t="s">
        <v>117</v>
      </c>
      <c r="G59" s="113">
        <v>0</v>
      </c>
      <c r="H59" s="113">
        <v>0</v>
      </c>
      <c r="I59" s="133">
        <v>0</v>
      </c>
      <c r="J59" s="139">
        <f t="shared" si="7"/>
        <v>0</v>
      </c>
      <c r="K59" s="141">
        <f t="shared" si="0"/>
        <v>0</v>
      </c>
      <c r="L59" s="38"/>
      <c r="M59" s="169">
        <v>0</v>
      </c>
      <c r="N59" s="172">
        <f t="shared" si="1"/>
        <v>0</v>
      </c>
      <c r="O59" s="169">
        <v>0</v>
      </c>
      <c r="P59" s="170">
        <f t="shared" si="2"/>
        <v>0</v>
      </c>
      <c r="Q59" s="180">
        <v>0</v>
      </c>
      <c r="R59" s="172">
        <f t="shared" si="3"/>
        <v>0</v>
      </c>
      <c r="S59" s="459">
        <f t="shared" si="6"/>
        <v>0</v>
      </c>
      <c r="U59" s="151">
        <v>55201010100005</v>
      </c>
      <c r="V59" s="148" t="s">
        <v>54</v>
      </c>
      <c r="W59" s="154">
        <v>0</v>
      </c>
      <c r="AG59" s="29"/>
    </row>
    <row r="60" spans="1:33" s="40" customFormat="1" ht="12.75" customHeight="1" x14ac:dyDescent="0.2">
      <c r="A60" s="590"/>
      <c r="B60" s="597"/>
      <c r="C60" s="78"/>
      <c r="D60" s="80"/>
      <c r="E60" s="81"/>
      <c r="F60" s="89" t="s">
        <v>117</v>
      </c>
      <c r="G60" s="113">
        <v>0</v>
      </c>
      <c r="H60" s="113">
        <v>0</v>
      </c>
      <c r="I60" s="133">
        <v>0</v>
      </c>
      <c r="J60" s="139">
        <f t="shared" si="7"/>
        <v>0</v>
      </c>
      <c r="K60" s="141">
        <f t="shared" si="0"/>
        <v>0</v>
      </c>
      <c r="L60" s="38"/>
      <c r="M60" s="169">
        <v>0</v>
      </c>
      <c r="N60" s="172">
        <f t="shared" si="1"/>
        <v>0</v>
      </c>
      <c r="O60" s="169">
        <v>0</v>
      </c>
      <c r="P60" s="170">
        <f t="shared" si="2"/>
        <v>0</v>
      </c>
      <c r="Q60" s="180">
        <v>0</v>
      </c>
      <c r="R60" s="172">
        <f t="shared" si="3"/>
        <v>0</v>
      </c>
      <c r="S60" s="459">
        <f t="shared" si="6"/>
        <v>0</v>
      </c>
      <c r="U60" s="150"/>
      <c r="V60" s="147" t="s">
        <v>55</v>
      </c>
      <c r="W60" s="153">
        <f>SUM(W61:W69)</f>
        <v>0</v>
      </c>
      <c r="AG60" s="29"/>
    </row>
    <row r="61" spans="1:33" s="40" customFormat="1" ht="12.75" customHeight="1" thickBot="1" x14ac:dyDescent="0.25">
      <c r="A61" s="591"/>
      <c r="B61" s="598"/>
      <c r="C61" s="143"/>
      <c r="D61" s="114"/>
      <c r="E61" s="115"/>
      <c r="F61" s="116" t="s">
        <v>117</v>
      </c>
      <c r="G61" s="117">
        <v>0</v>
      </c>
      <c r="H61" s="117">
        <v>0</v>
      </c>
      <c r="I61" s="134">
        <v>0</v>
      </c>
      <c r="J61" s="137">
        <f t="shared" si="7"/>
        <v>0</v>
      </c>
      <c r="K61" s="126">
        <f t="shared" si="0"/>
        <v>0</v>
      </c>
      <c r="L61" s="38"/>
      <c r="M61" s="357">
        <v>0</v>
      </c>
      <c r="N61" s="358">
        <f t="shared" si="1"/>
        <v>0</v>
      </c>
      <c r="O61" s="357">
        <v>0</v>
      </c>
      <c r="P61" s="359">
        <f t="shared" si="2"/>
        <v>0</v>
      </c>
      <c r="Q61" s="360">
        <v>0</v>
      </c>
      <c r="R61" s="358">
        <f t="shared" si="3"/>
        <v>0</v>
      </c>
      <c r="S61" s="460">
        <f t="shared" si="6"/>
        <v>0</v>
      </c>
      <c r="U61" s="151">
        <v>53207010000000</v>
      </c>
      <c r="V61" s="148" t="s">
        <v>56</v>
      </c>
      <c r="W61" s="154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356">
        <f>SUM(K15:K61)</f>
        <v>1978900.0000000002</v>
      </c>
      <c r="L62" s="29"/>
      <c r="M62" s="361">
        <f>+N62/$K$62</f>
        <v>0.3</v>
      </c>
      <c r="N62" s="362">
        <f>SUM(N15:N61)</f>
        <v>593670</v>
      </c>
      <c r="O62" s="361">
        <f>+P62/$K$62</f>
        <v>0.25</v>
      </c>
      <c r="P62" s="362">
        <f>SUM(P15:P61)</f>
        <v>494725.00000000006</v>
      </c>
      <c r="Q62" s="361">
        <f>+R62/$K$62</f>
        <v>0.45</v>
      </c>
      <c r="R62" s="362">
        <f>SUM(R15:R61)</f>
        <v>890505.00000000012</v>
      </c>
      <c r="S62" s="29"/>
      <c r="U62" s="151">
        <v>53207020000000</v>
      </c>
      <c r="V62" s="148" t="s">
        <v>57</v>
      </c>
      <c r="W62" s="154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2">
        <v>1</v>
      </c>
      <c r="L63" s="29"/>
      <c r="M63" s="29"/>
      <c r="O63" s="29"/>
      <c r="P63" s="29"/>
      <c r="Q63" s="29"/>
      <c r="R63" s="29"/>
      <c r="S63" s="29"/>
      <c r="U63" s="151">
        <v>53208020000000</v>
      </c>
      <c r="V63" s="148" t="s">
        <v>58</v>
      </c>
      <c r="W63" s="154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51">
        <v>53208990000000</v>
      </c>
      <c r="V64" s="148" t="s">
        <v>59</v>
      </c>
      <c r="W64" s="154">
        <v>0</v>
      </c>
      <c r="AG64" s="29"/>
    </row>
    <row r="65" spans="1:33" s="40" customFormat="1" ht="12.75" customHeight="1" x14ac:dyDescent="0.2">
      <c r="A65" s="583" t="s">
        <v>139</v>
      </c>
      <c r="B65" s="586" t="s">
        <v>120</v>
      </c>
      <c r="C65" s="142"/>
      <c r="D65" s="118"/>
      <c r="E65" s="119"/>
      <c r="F65" s="120" t="s">
        <v>119</v>
      </c>
      <c r="G65" s="112">
        <v>0</v>
      </c>
      <c r="H65" s="112">
        <v>0</v>
      </c>
      <c r="I65" s="132">
        <v>0</v>
      </c>
      <c r="J65" s="135">
        <f t="shared" si="5"/>
        <v>0</v>
      </c>
      <c r="K65" s="127">
        <f t="shared" si="0"/>
        <v>0</v>
      </c>
      <c r="L65" s="38"/>
      <c r="M65" s="29"/>
      <c r="N65" s="29"/>
      <c r="O65" s="29"/>
      <c r="P65" s="29"/>
      <c r="Q65" s="29"/>
      <c r="R65" s="29"/>
      <c r="S65" s="29"/>
      <c r="U65" s="151">
        <v>53209010000000</v>
      </c>
      <c r="V65" s="148" t="s">
        <v>60</v>
      </c>
      <c r="W65" s="154">
        <v>0</v>
      </c>
      <c r="AG65" s="29"/>
    </row>
    <row r="66" spans="1:33" s="40" customFormat="1" ht="12.75" customHeight="1" x14ac:dyDescent="0.2">
      <c r="A66" s="584"/>
      <c r="B66" s="587"/>
      <c r="C66" s="79"/>
      <c r="D66" s="121"/>
      <c r="E66" s="122"/>
      <c r="F66" s="82" t="s">
        <v>119</v>
      </c>
      <c r="G66" s="113">
        <v>0</v>
      </c>
      <c r="H66" s="113">
        <v>0</v>
      </c>
      <c r="I66" s="133">
        <v>0</v>
      </c>
      <c r="J66" s="136">
        <f t="shared" si="5"/>
        <v>0</v>
      </c>
      <c r="K66" s="128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51">
        <v>53209040000000</v>
      </c>
      <c r="V66" s="148" t="s">
        <v>61</v>
      </c>
      <c r="W66" s="154">
        <v>0</v>
      </c>
      <c r="AG66" s="29"/>
    </row>
    <row r="67" spans="1:33" s="40" customFormat="1" ht="12.75" customHeight="1" x14ac:dyDescent="0.2">
      <c r="A67" s="584"/>
      <c r="B67" s="587"/>
      <c r="C67" s="79"/>
      <c r="D67" s="121"/>
      <c r="E67" s="122"/>
      <c r="F67" s="82" t="s">
        <v>119</v>
      </c>
      <c r="G67" s="113">
        <v>0</v>
      </c>
      <c r="H67" s="113">
        <v>0</v>
      </c>
      <c r="I67" s="133">
        <v>0</v>
      </c>
      <c r="J67" s="136">
        <f t="shared" si="5"/>
        <v>0</v>
      </c>
      <c r="K67" s="128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51">
        <v>53209050000000</v>
      </c>
      <c r="V67" s="148" t="s">
        <v>62</v>
      </c>
      <c r="W67" s="154">
        <v>0</v>
      </c>
      <c r="AG67" s="29"/>
    </row>
    <row r="68" spans="1:33" s="40" customFormat="1" ht="12.75" customHeight="1" x14ac:dyDescent="0.2">
      <c r="A68" s="584"/>
      <c r="B68" s="587"/>
      <c r="C68" s="77"/>
      <c r="D68" s="123"/>
      <c r="E68" s="124"/>
      <c r="F68" s="125" t="s">
        <v>119</v>
      </c>
      <c r="G68" s="113">
        <v>0</v>
      </c>
      <c r="H68" s="113">
        <v>0</v>
      </c>
      <c r="I68" s="133">
        <v>0</v>
      </c>
      <c r="J68" s="136">
        <f t="shared" si="5"/>
        <v>0</v>
      </c>
      <c r="K68" s="128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51">
        <v>53209990000000</v>
      </c>
      <c r="V68" s="148" t="s">
        <v>63</v>
      </c>
      <c r="W68" s="154">
        <v>0</v>
      </c>
      <c r="AG68" s="29"/>
    </row>
    <row r="69" spans="1:33" s="40" customFormat="1" ht="12.75" customHeight="1" thickBot="1" x14ac:dyDescent="0.25">
      <c r="A69" s="585"/>
      <c r="B69" s="588"/>
      <c r="C69" s="143"/>
      <c r="D69" s="114"/>
      <c r="E69" s="115"/>
      <c r="F69" s="116" t="s">
        <v>119</v>
      </c>
      <c r="G69" s="117">
        <v>0</v>
      </c>
      <c r="H69" s="117">
        <v>0</v>
      </c>
      <c r="I69" s="134">
        <v>0</v>
      </c>
      <c r="J69" s="137">
        <f t="shared" si="5"/>
        <v>0</v>
      </c>
      <c r="K69" s="126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51">
        <v>53210020100000</v>
      </c>
      <c r="V69" s="148" t="s">
        <v>64</v>
      </c>
      <c r="W69" s="154">
        <v>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1">
        <f>SUM(K65:K69)</f>
        <v>0</v>
      </c>
      <c r="L70" s="38"/>
      <c r="U70" s="150"/>
      <c r="V70" s="147" t="s">
        <v>65</v>
      </c>
      <c r="W70" s="153">
        <f>SUM(W71:W77)</f>
        <v>0</v>
      </c>
    </row>
    <row r="71" spans="1:33" x14ac:dyDescent="0.2">
      <c r="K71" s="72">
        <v>1</v>
      </c>
      <c r="L71" s="38"/>
      <c r="M71" s="43"/>
      <c r="O71" s="43"/>
      <c r="Q71" s="43"/>
      <c r="U71" s="151">
        <v>53206030000000</v>
      </c>
      <c r="V71" s="148" t="s">
        <v>98</v>
      </c>
      <c r="W71" s="154">
        <v>0</v>
      </c>
    </row>
    <row r="72" spans="1:33" x14ac:dyDescent="0.2">
      <c r="L72" s="38"/>
      <c r="U72" s="151">
        <v>53206040000000</v>
      </c>
      <c r="V72" s="148" t="s">
        <v>99</v>
      </c>
      <c r="W72" s="154">
        <v>0</v>
      </c>
    </row>
    <row r="73" spans="1:33" x14ac:dyDescent="0.2">
      <c r="U73" s="151">
        <v>53206060000000</v>
      </c>
      <c r="V73" s="148" t="s">
        <v>100</v>
      </c>
      <c r="W73" s="154">
        <v>0</v>
      </c>
    </row>
    <row r="74" spans="1:33" x14ac:dyDescent="0.2">
      <c r="U74" s="151">
        <v>53206070000000</v>
      </c>
      <c r="V74" s="148" t="s">
        <v>101</v>
      </c>
      <c r="W74" s="154">
        <v>0</v>
      </c>
    </row>
    <row r="75" spans="1:33" ht="15.75" customHeight="1" x14ac:dyDescent="0.2">
      <c r="H75" s="145"/>
      <c r="U75" s="151">
        <v>53206990000000</v>
      </c>
      <c r="V75" s="148" t="s">
        <v>102</v>
      </c>
      <c r="W75" s="154">
        <v>0</v>
      </c>
    </row>
    <row r="76" spans="1:33" x14ac:dyDescent="0.2">
      <c r="U76" s="151">
        <v>53208030000000</v>
      </c>
      <c r="V76" s="148" t="s">
        <v>103</v>
      </c>
      <c r="W76" s="154">
        <v>0</v>
      </c>
    </row>
    <row r="77" spans="1:33" x14ac:dyDescent="0.2">
      <c r="U77" s="151">
        <v>53212060000000</v>
      </c>
      <c r="V77" s="148" t="s">
        <v>96</v>
      </c>
      <c r="W77" s="154">
        <v>0</v>
      </c>
    </row>
    <row r="78" spans="1:33" x14ac:dyDescent="0.2">
      <c r="U78" s="150"/>
      <c r="V78" s="147" t="s">
        <v>66</v>
      </c>
      <c r="W78" s="153">
        <f>SUM(W79:W79)</f>
        <v>0</v>
      </c>
    </row>
    <row r="79" spans="1:33" x14ac:dyDescent="0.2">
      <c r="U79" s="151">
        <v>53204999000000</v>
      </c>
      <c r="V79" s="148" t="s">
        <v>95</v>
      </c>
      <c r="W79" s="154">
        <v>0</v>
      </c>
    </row>
    <row r="80" spans="1:33" x14ac:dyDescent="0.2">
      <c r="U80" s="155"/>
      <c r="V80" s="156" t="s">
        <v>141</v>
      </c>
      <c r="W80" s="157">
        <f>+W40+W15</f>
        <v>5000000</v>
      </c>
    </row>
    <row r="83" ht="15.75" customHeight="1" x14ac:dyDescent="0.2"/>
    <row r="97" spans="11:12" x14ac:dyDescent="0.2">
      <c r="L97" s="159"/>
    </row>
    <row r="99" spans="11:12" x14ac:dyDescent="0.2">
      <c r="K99" s="166"/>
    </row>
    <row r="101" spans="11:12" x14ac:dyDescent="0.2">
      <c r="K101" s="160"/>
    </row>
  </sheetData>
  <sheetProtection algorithmName="SHA-512" hashValue="OCWEKuXOIZkQHcGyFW//NjWKU2hFydm/Lj/rg4/fEdSkpSBtGOa4LcLLxh/0ZTzAlhGbWVA+uOKlQBHhfTIVAQ==" saltValue="CvyFxzKC23Dk0MDmFihWxg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1"/>
  <sheetViews>
    <sheetView showGridLines="0" zoomScale="90" zoomScaleNormal="90" workbookViewId="0">
      <selection activeCell="G28" sqref="G28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205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197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5"/>
      <c r="F4" s="105" t="s">
        <v>0</v>
      </c>
      <c r="G4" s="624" t="str">
        <f>+'B) Reajuste Tarifas y Ocupación'!F5</f>
        <v>(DEPTO./DELEG.)</v>
      </c>
      <c r="H4" s="625"/>
      <c r="I4" s="105"/>
      <c r="J4" s="105"/>
      <c r="K4" s="105"/>
      <c r="L4" s="105"/>
      <c r="M4" s="105"/>
      <c r="N4" s="105"/>
      <c r="O4" s="105"/>
      <c r="P4" s="105"/>
      <c r="Q4" s="105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5"/>
      <c r="F5" s="105"/>
      <c r="G5" s="108"/>
      <c r="H5" s="108"/>
      <c r="I5" s="105"/>
      <c r="J5" s="105"/>
      <c r="K5" s="105"/>
      <c r="L5" s="105"/>
      <c r="M5" s="105"/>
      <c r="N5" s="105"/>
      <c r="O5" s="105"/>
      <c r="P5" s="105"/>
      <c r="Q5" s="105"/>
      <c r="IA5" s="4"/>
      <c r="IB5" s="4"/>
      <c r="IC5" s="4"/>
      <c r="ID5" s="4"/>
      <c r="IE5" s="4"/>
      <c r="IF5" s="4"/>
    </row>
    <row r="6" spans="1:245" s="6" customFormat="1" ht="15.75" x14ac:dyDescent="0.2">
      <c r="A6" s="632" t="s">
        <v>159</v>
      </c>
      <c r="B6" s="632"/>
      <c r="C6" s="632"/>
      <c r="D6" s="632"/>
      <c r="E6" s="107"/>
      <c r="F6" s="105"/>
      <c r="G6" s="108"/>
      <c r="H6" s="108"/>
      <c r="I6" s="105"/>
      <c r="J6" s="105"/>
      <c r="K6" s="105"/>
      <c r="L6" s="105"/>
      <c r="M6" s="105"/>
      <c r="N6" s="105"/>
      <c r="O6" s="105"/>
      <c r="P6" s="105"/>
      <c r="Q6" s="105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633" t="s">
        <v>113</v>
      </c>
      <c r="B8" s="635" t="s">
        <v>5</v>
      </c>
      <c r="C8" s="629" t="s">
        <v>251</v>
      </c>
      <c r="D8" s="630"/>
      <c r="E8" s="630"/>
      <c r="F8" s="630"/>
      <c r="G8" s="631"/>
      <c r="H8" s="626" t="s">
        <v>219</v>
      </c>
      <c r="I8" s="627"/>
      <c r="J8" s="627"/>
      <c r="K8" s="627"/>
      <c r="L8" s="628"/>
      <c r="M8" s="622" t="s">
        <v>123</v>
      </c>
      <c r="N8" s="622"/>
      <c r="O8" s="622"/>
      <c r="P8" s="622"/>
      <c r="Q8" s="623"/>
      <c r="R8" s="622" t="s">
        <v>124</v>
      </c>
      <c r="S8" s="622"/>
      <c r="T8" s="622"/>
      <c r="U8" s="622"/>
      <c r="V8" s="623"/>
    </row>
    <row r="9" spans="1:245" ht="64.5" thickBot="1" x14ac:dyDescent="0.25">
      <c r="A9" s="634" t="e">
        <f>NA()</f>
        <v>#N/A</v>
      </c>
      <c r="B9" s="636" t="e">
        <f>NA()</f>
        <v>#N/A</v>
      </c>
      <c r="C9" s="374" t="s">
        <v>86</v>
      </c>
      <c r="D9" s="375" t="s">
        <v>137</v>
      </c>
      <c r="E9" s="375" t="s">
        <v>138</v>
      </c>
      <c r="F9" s="375" t="s">
        <v>87</v>
      </c>
      <c r="G9" s="376" t="s">
        <v>88</v>
      </c>
      <c r="H9" s="377" t="s">
        <v>86</v>
      </c>
      <c r="I9" s="378" t="s">
        <v>137</v>
      </c>
      <c r="J9" s="378" t="s">
        <v>138</v>
      </c>
      <c r="K9" s="378" t="s">
        <v>87</v>
      </c>
      <c r="L9" s="379" t="s">
        <v>88</v>
      </c>
      <c r="M9" s="380" t="s">
        <v>86</v>
      </c>
      <c r="N9" s="378" t="s">
        <v>137</v>
      </c>
      <c r="O9" s="378" t="s">
        <v>138</v>
      </c>
      <c r="P9" s="378" t="s">
        <v>87</v>
      </c>
      <c r="Q9" s="381" t="s">
        <v>88</v>
      </c>
      <c r="R9" s="382" t="s">
        <v>86</v>
      </c>
      <c r="S9" s="378" t="s">
        <v>137</v>
      </c>
      <c r="T9" s="378" t="s">
        <v>138</v>
      </c>
      <c r="U9" s="378" t="s">
        <v>87</v>
      </c>
      <c r="V9" s="379" t="s">
        <v>88</v>
      </c>
    </row>
    <row r="10" spans="1:245" s="10" customFormat="1" x14ac:dyDescent="0.2">
      <c r="A10" s="620" t="str">
        <f>+'B) Reajuste Tarifas y Ocupación'!A12</f>
        <v>Jardín Infantil Pequeños Colonos</v>
      </c>
      <c r="B10" s="318" t="str">
        <f>+'B) Reajuste Tarifas y Ocupación'!B12</f>
        <v>Media jornada</v>
      </c>
      <c r="C10" s="383">
        <f>+'B) Reajuste Tarifas y Ocupación'!M12</f>
        <v>79100</v>
      </c>
      <c r="D10" s="320">
        <f>+'B) Reajuste Tarifas y Ocupación'!N12</f>
        <v>95000</v>
      </c>
      <c r="E10" s="320">
        <f>+'B) Reajuste Tarifas y Ocupación'!O12</f>
        <v>95000</v>
      </c>
      <c r="F10" s="320">
        <f>+'B) Reajuste Tarifas y Ocupación'!P12</f>
        <v>151700</v>
      </c>
      <c r="G10" s="384">
        <f>+'B) Reajuste Tarifas y Ocupación'!Q12</f>
        <v>184000</v>
      </c>
      <c r="H10" s="385">
        <f>+'B) Reajuste Tarifas y Ocupación'!C12</f>
        <v>70000</v>
      </c>
      <c r="I10" s="325">
        <f>+'B) Reajuste Tarifas y Ocupación'!D12</f>
        <v>84000</v>
      </c>
      <c r="J10" s="325">
        <f>+'B) Reajuste Tarifas y Ocupación'!E12</f>
        <v>84000</v>
      </c>
      <c r="K10" s="325">
        <f>+'B) Reajuste Tarifas y Ocupación'!F12</f>
        <v>134200</v>
      </c>
      <c r="L10" s="390">
        <f>+'B) Reajuste Tarifas y Ocupación'!G12</f>
        <v>162800</v>
      </c>
      <c r="M10" s="388">
        <f t="shared" ref="M10:Q11" si="0">C10-H10</f>
        <v>9100</v>
      </c>
      <c r="N10" s="274">
        <f t="shared" si="0"/>
        <v>11000</v>
      </c>
      <c r="O10" s="274">
        <f t="shared" si="0"/>
        <v>11000</v>
      </c>
      <c r="P10" s="274">
        <f t="shared" si="0"/>
        <v>17500</v>
      </c>
      <c r="Q10" s="386">
        <f t="shared" si="0"/>
        <v>21200</v>
      </c>
      <c r="R10" s="387">
        <f>+'B) Reajuste Tarifas y Ocupación'!H12</f>
        <v>0.13</v>
      </c>
      <c r="S10" s="330">
        <f>+'B) Reajuste Tarifas y Ocupación'!I12</f>
        <v>0.13</v>
      </c>
      <c r="T10" s="330">
        <f>+'B) Reajuste Tarifas y Ocupación'!J12</f>
        <v>0.13</v>
      </c>
      <c r="U10" s="330">
        <f>+'B) Reajuste Tarifas y Ocupación'!K12</f>
        <v>0.13</v>
      </c>
      <c r="V10" s="331">
        <f>+'B) Reajuste Tarifas y Ocupación'!L12</f>
        <v>0.13</v>
      </c>
    </row>
    <row r="11" spans="1:245" s="10" customFormat="1" ht="13.5" thickBot="1" x14ac:dyDescent="0.25">
      <c r="A11" s="621"/>
      <c r="B11" s="319" t="str">
        <f>+'B) Reajuste Tarifas y Ocupación'!B13</f>
        <v>Doble Jornada</v>
      </c>
      <c r="C11" s="322">
        <f>+'B) Reajuste Tarifas y Ocupación'!M13</f>
        <v>103900</v>
      </c>
      <c r="D11" s="323">
        <f>+'B) Reajuste Tarifas y Ocupación'!N13</f>
        <v>124700</v>
      </c>
      <c r="E11" s="323">
        <f>+'B) Reajuste Tarifas y Ocupación'!O13</f>
        <v>124700</v>
      </c>
      <c r="F11" s="323">
        <f>+'B) Reajuste Tarifas y Ocupación'!P13</f>
        <v>187000</v>
      </c>
      <c r="G11" s="161">
        <f>+'B) Reajuste Tarifas y Ocupación'!Q13</f>
        <v>224200</v>
      </c>
      <c r="H11" s="326">
        <f>+'B) Reajuste Tarifas y Ocupación'!C13</f>
        <v>91900</v>
      </c>
      <c r="I11" s="327">
        <f>+'B) Reajuste Tarifas y Ocupación'!D13</f>
        <v>110300</v>
      </c>
      <c r="J11" s="327">
        <f>+'B) Reajuste Tarifas y Ocupación'!E13</f>
        <v>110300</v>
      </c>
      <c r="K11" s="327">
        <f>+'B) Reajuste Tarifas y Ocupación'!F13</f>
        <v>165400</v>
      </c>
      <c r="L11" s="391">
        <f>+'B) Reajuste Tarifas y Ocupación'!G13</f>
        <v>198400</v>
      </c>
      <c r="M11" s="389">
        <f t="shared" si="0"/>
        <v>12000</v>
      </c>
      <c r="N11" s="328">
        <f t="shared" si="0"/>
        <v>14400</v>
      </c>
      <c r="O11" s="328">
        <f t="shared" si="0"/>
        <v>14400</v>
      </c>
      <c r="P11" s="328">
        <f t="shared" si="0"/>
        <v>21600</v>
      </c>
      <c r="Q11" s="329">
        <f t="shared" si="0"/>
        <v>25800</v>
      </c>
      <c r="R11" s="332">
        <f>+'B) Reajuste Tarifas y Ocupación'!H13</f>
        <v>0.13</v>
      </c>
      <c r="S11" s="333">
        <f>+'B) Reajuste Tarifas y Ocupación'!I13</f>
        <v>0.13</v>
      </c>
      <c r="T11" s="333">
        <f>+'B) Reajuste Tarifas y Ocupación'!J13</f>
        <v>0.13</v>
      </c>
      <c r="U11" s="333">
        <f>+'B) Reajuste Tarifas y Ocupación'!K13</f>
        <v>0.13</v>
      </c>
      <c r="V11" s="334">
        <f>+'B) Reajuste Tarifas y Ocupación'!L13</f>
        <v>0.13</v>
      </c>
    </row>
  </sheetData>
  <sheetProtection algorithmName="SHA-512" hashValue="SV5+zg4me1Ipn3+WBXpzlW7JlGM1Yd8D/0eW4XI8t1DQowbdtrsk/7E1mOQRZwYtt2rxGE6FJxAmK5bLhc+9gw==" saltValue="jczIJN6qjCg7SNof9gpPNw==" spinCount="100000" sheet="1" objects="1" scenarios="1"/>
  <mergeCells count="9">
    <mergeCell ref="A10:A11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1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D.B.S.A.ORDINARIA&amp;R02-BS0307/02Pag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Z30"/>
  <sheetViews>
    <sheetView showGridLines="0" zoomScale="80" zoomScaleNormal="80" workbookViewId="0">
      <selection activeCell="J37" sqref="J37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31" style="29" customWidth="1"/>
    <col min="8" max="9" width="15" style="29" customWidth="1"/>
    <col min="10" max="10" width="15.140625" style="29" customWidth="1"/>
    <col min="11" max="11" width="17.42578125" style="29" customWidth="1"/>
    <col min="12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8.140625" style="44" customWidth="1"/>
    <col min="20" max="20" width="16.28515625" style="29" customWidth="1"/>
    <col min="21" max="21" width="15.85546875" style="29" customWidth="1"/>
    <col min="22" max="22" width="14.85546875" style="29" customWidth="1"/>
    <col min="23" max="23" width="15.85546875" style="29" customWidth="1"/>
    <col min="24" max="24" width="14.28515625" style="29" customWidth="1"/>
    <col min="25" max="25" width="14.85546875" style="29" customWidth="1"/>
    <col min="26" max="26" width="14.140625" style="29" customWidth="1"/>
    <col min="27" max="27" width="16.85546875" style="29" customWidth="1"/>
    <col min="28" max="28" width="17.5703125" style="29" customWidth="1"/>
    <col min="29" max="29" width="15.28515625" style="29" customWidth="1"/>
    <col min="30" max="30" width="19.7109375" style="29" customWidth="1"/>
    <col min="31" max="31" width="17.42578125" style="29" customWidth="1"/>
    <col min="32" max="32" width="12" style="29" customWidth="1"/>
    <col min="33" max="16384" width="11.42578125" style="29"/>
  </cols>
  <sheetData>
    <row r="1" spans="2:260" s="6" customFormat="1" x14ac:dyDescent="0.2">
      <c r="C1" s="7"/>
      <c r="D1" s="7"/>
      <c r="E1" s="45" t="s">
        <v>206</v>
      </c>
      <c r="F1" s="45"/>
      <c r="G1" s="45"/>
      <c r="H1" s="45"/>
      <c r="I1" s="45"/>
      <c r="J1" s="45"/>
      <c r="K1" s="7"/>
      <c r="L1" s="7"/>
      <c r="IN1" s="4"/>
      <c r="IO1" s="4"/>
    </row>
    <row r="2" spans="2:260" s="6" customFormat="1" x14ac:dyDescent="0.2">
      <c r="E2" s="45" t="s">
        <v>198</v>
      </c>
      <c r="F2" s="45"/>
      <c r="G2" s="45"/>
      <c r="H2" s="45"/>
      <c r="I2" s="45"/>
      <c r="J2" s="45"/>
      <c r="IN2" s="4"/>
      <c r="IO2" s="4"/>
    </row>
    <row r="3" spans="2:260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IE3" s="4"/>
      <c r="IF3" s="4"/>
      <c r="IG3" s="4"/>
      <c r="IH3" s="4"/>
      <c r="II3" s="4"/>
      <c r="IJ3" s="4"/>
    </row>
    <row r="4" spans="2:260" s="6" customFormat="1" ht="18.75" customHeight="1" x14ac:dyDescent="0.2">
      <c r="B4" s="24"/>
      <c r="D4" s="104" t="s">
        <v>0</v>
      </c>
      <c r="E4" s="167" t="str">
        <f>+'B) Reajuste Tarifas y Ocupación'!F5</f>
        <v>(DEPTO./DELEG.)</v>
      </c>
      <c r="F4" s="66"/>
      <c r="G4" s="67"/>
      <c r="H4" s="67"/>
      <c r="I4" s="67"/>
      <c r="J4" s="67"/>
      <c r="K4" s="67"/>
      <c r="O4" s="3"/>
      <c r="IE4" s="4"/>
      <c r="IF4" s="4"/>
      <c r="IG4" s="4"/>
      <c r="IH4" s="4"/>
      <c r="II4" s="4"/>
      <c r="IJ4" s="4"/>
    </row>
    <row r="5" spans="2:260" s="6" customFormat="1" x14ac:dyDescent="0.2">
      <c r="B5" s="24"/>
      <c r="D5" s="105"/>
      <c r="E5" s="108"/>
      <c r="F5" s="108"/>
      <c r="G5" s="108"/>
      <c r="H5" s="108"/>
      <c r="I5" s="427"/>
      <c r="J5" s="108"/>
      <c r="K5" s="108"/>
      <c r="O5" s="3"/>
      <c r="IE5" s="4"/>
      <c r="IF5" s="4"/>
      <c r="IG5" s="4"/>
      <c r="IH5" s="4"/>
      <c r="II5" s="4"/>
      <c r="IJ5" s="4"/>
    </row>
    <row r="6" spans="2:260" s="6" customFormat="1" x14ac:dyDescent="0.2">
      <c r="B6" s="24"/>
      <c r="D6" s="105"/>
      <c r="E6" s="108"/>
      <c r="F6" s="108"/>
      <c r="G6" s="108"/>
      <c r="H6" s="108"/>
      <c r="I6" s="427"/>
      <c r="J6" s="108"/>
      <c r="K6" s="108"/>
      <c r="O6" s="3"/>
      <c r="IE6" s="4"/>
      <c r="IF6" s="4"/>
      <c r="IG6" s="4"/>
      <c r="IH6" s="4"/>
      <c r="II6" s="4"/>
      <c r="IJ6" s="4"/>
    </row>
    <row r="7" spans="2:260" s="14" customFormat="1" ht="15.75" x14ac:dyDescent="0.2">
      <c r="B7" s="441" t="s">
        <v>160</v>
      </c>
      <c r="C7" s="441"/>
      <c r="D7" s="441"/>
      <c r="E7" s="441"/>
      <c r="F7" s="106"/>
      <c r="G7" s="106"/>
      <c r="H7" s="68" t="s">
        <v>4</v>
      </c>
      <c r="I7" s="69">
        <v>0.13</v>
      </c>
      <c r="J7" s="106"/>
      <c r="K7" s="108"/>
      <c r="O7" s="26"/>
      <c r="IE7" s="10"/>
      <c r="IF7" s="10"/>
      <c r="IG7" s="10"/>
      <c r="IH7" s="10"/>
      <c r="II7" s="10"/>
      <c r="IJ7" s="10"/>
    </row>
    <row r="8" spans="2:260" ht="16.5" thickBot="1" x14ac:dyDescent="0.25">
      <c r="H8" s="426"/>
      <c r="I8" s="426"/>
      <c r="J8" s="426"/>
      <c r="K8" s="427"/>
      <c r="L8" s="6"/>
    </row>
    <row r="9" spans="2:260" x14ac:dyDescent="0.2">
      <c r="B9" s="650" t="s">
        <v>113</v>
      </c>
      <c r="C9" s="652" t="s">
        <v>244</v>
      </c>
      <c r="D9" s="652" t="s">
        <v>73</v>
      </c>
      <c r="E9" s="652" t="s">
        <v>74</v>
      </c>
      <c r="F9" s="648" t="s">
        <v>3</v>
      </c>
      <c r="G9" s="648" t="s">
        <v>81</v>
      </c>
      <c r="H9" s="648" t="s">
        <v>246</v>
      </c>
      <c r="I9" s="648" t="s">
        <v>252</v>
      </c>
      <c r="J9" s="648" t="s">
        <v>266</v>
      </c>
      <c r="K9" s="648" t="s">
        <v>267</v>
      </c>
      <c r="L9" s="637" t="s">
        <v>253</v>
      </c>
      <c r="M9" s="639" t="s">
        <v>254</v>
      </c>
      <c r="P9" s="28"/>
      <c r="Q9" s="28"/>
      <c r="R9" s="28"/>
      <c r="S9" s="28"/>
      <c r="T9" s="28"/>
      <c r="U9" s="28"/>
    </row>
    <row r="10" spans="2:260" ht="58.5" customHeight="1" thickBot="1" x14ac:dyDescent="0.25">
      <c r="B10" s="651"/>
      <c r="C10" s="653"/>
      <c r="D10" s="653"/>
      <c r="E10" s="653"/>
      <c r="F10" s="649"/>
      <c r="G10" s="649"/>
      <c r="H10" s="649"/>
      <c r="I10" s="649"/>
      <c r="J10" s="649"/>
      <c r="K10" s="649"/>
      <c r="L10" s="638"/>
      <c r="M10" s="640"/>
      <c r="N10" s="30"/>
      <c r="O10" s="60"/>
      <c r="P10" s="60"/>
      <c r="Q10" s="21"/>
      <c r="R10" s="21"/>
      <c r="S10" s="21"/>
      <c r="T10" s="30"/>
      <c r="U10" s="641"/>
      <c r="V10" s="641"/>
      <c r="W10" s="641"/>
      <c r="X10" s="641"/>
      <c r="Y10" s="30"/>
    </row>
    <row r="11" spans="2:260" s="2" customFormat="1" x14ac:dyDescent="0.2">
      <c r="B11" s="642" t="str">
        <f>+'B) Reajuste Tarifas y Ocupación'!A12</f>
        <v>Jardín Infantil Pequeños Colonos</v>
      </c>
      <c r="C11" s="445"/>
      <c r="D11" s="445" t="s">
        <v>245</v>
      </c>
      <c r="E11" s="445" t="s">
        <v>129</v>
      </c>
      <c r="F11" s="461" t="s">
        <v>248</v>
      </c>
      <c r="G11" s="461" t="s">
        <v>209</v>
      </c>
      <c r="H11" s="442">
        <v>7500000</v>
      </c>
      <c r="I11" s="463">
        <f>+H11*(1+$I$7)</f>
        <v>8475000</v>
      </c>
      <c r="J11" s="442">
        <v>200000</v>
      </c>
      <c r="K11" s="442">
        <v>200000</v>
      </c>
      <c r="L11" s="446">
        <f>+I11+J11+K11</f>
        <v>8875000</v>
      </c>
      <c r="M11" s="645">
        <f>SUM(L11:L22)</f>
        <v>8875000</v>
      </c>
      <c r="N11" s="30"/>
      <c r="O11" s="35"/>
      <c r="P11" s="35"/>
      <c r="Q11" s="61"/>
      <c r="R11" s="61"/>
      <c r="S11" s="61"/>
      <c r="T11" s="32"/>
      <c r="U11" s="31"/>
      <c r="V11" s="31"/>
      <c r="W11" s="31"/>
      <c r="X11" s="31"/>
      <c r="Y11" s="33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</row>
    <row r="12" spans="2:260" s="2" customFormat="1" x14ac:dyDescent="0.2">
      <c r="B12" s="643"/>
      <c r="C12" s="213"/>
      <c r="D12" s="213" t="s">
        <v>245</v>
      </c>
      <c r="E12" s="213" t="s">
        <v>129</v>
      </c>
      <c r="F12" s="462" t="s">
        <v>249</v>
      </c>
      <c r="G12" s="462" t="s">
        <v>209</v>
      </c>
      <c r="H12" s="168">
        <v>0</v>
      </c>
      <c r="I12" s="463">
        <f t="shared" ref="I12:I21" si="0">+H12*(1+$I$7)</f>
        <v>0</v>
      </c>
      <c r="J12" s="168">
        <v>0</v>
      </c>
      <c r="K12" s="168">
        <v>0</v>
      </c>
      <c r="L12" s="443">
        <f>+I12+J12+K12</f>
        <v>0</v>
      </c>
      <c r="M12" s="646"/>
      <c r="N12" s="30"/>
      <c r="O12" s="35"/>
      <c r="P12" s="35"/>
      <c r="Q12" s="21"/>
      <c r="R12" s="21"/>
      <c r="S12" s="21"/>
      <c r="T12" s="32"/>
      <c r="U12" s="31"/>
      <c r="V12" s="31"/>
      <c r="W12" s="31"/>
      <c r="X12" s="31"/>
      <c r="Y12" s="33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</row>
    <row r="13" spans="2:260" s="2" customFormat="1" x14ac:dyDescent="0.2">
      <c r="B13" s="643"/>
      <c r="C13" s="213"/>
      <c r="D13" s="213" t="s">
        <v>245</v>
      </c>
      <c r="E13" s="213" t="s">
        <v>129</v>
      </c>
      <c r="F13" s="462" t="s">
        <v>249</v>
      </c>
      <c r="G13" s="462" t="s">
        <v>247</v>
      </c>
      <c r="H13" s="168">
        <v>0</v>
      </c>
      <c r="I13" s="463">
        <f t="shared" si="0"/>
        <v>0</v>
      </c>
      <c r="J13" s="168">
        <v>0</v>
      </c>
      <c r="K13" s="168">
        <v>0</v>
      </c>
      <c r="L13" s="443">
        <f t="shared" ref="L13:L22" si="1">+I13+J13+K13</f>
        <v>0</v>
      </c>
      <c r="M13" s="646"/>
      <c r="N13" s="30"/>
      <c r="O13" s="35"/>
      <c r="P13" s="35"/>
      <c r="Q13" s="21"/>
      <c r="R13" s="21"/>
      <c r="S13" s="21"/>
      <c r="T13" s="32"/>
      <c r="U13" s="31"/>
      <c r="V13" s="31"/>
      <c r="W13" s="31"/>
      <c r="X13" s="31"/>
      <c r="Y13" s="33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</row>
    <row r="14" spans="2:260" s="2" customFormat="1" x14ac:dyDescent="0.2">
      <c r="B14" s="643"/>
      <c r="C14" s="213"/>
      <c r="D14" s="462" t="s">
        <v>245</v>
      </c>
      <c r="E14" s="462" t="s">
        <v>245</v>
      </c>
      <c r="F14" s="462" t="s">
        <v>250</v>
      </c>
      <c r="G14" s="462" t="s">
        <v>209</v>
      </c>
      <c r="H14" s="168">
        <v>0</v>
      </c>
      <c r="I14" s="463">
        <f t="shared" si="0"/>
        <v>0</v>
      </c>
      <c r="J14" s="168">
        <v>0</v>
      </c>
      <c r="K14" s="168">
        <v>0</v>
      </c>
      <c r="L14" s="443">
        <f t="shared" si="1"/>
        <v>0</v>
      </c>
      <c r="M14" s="646"/>
      <c r="N14" s="30"/>
      <c r="O14" s="35"/>
      <c r="P14" s="35"/>
      <c r="Q14" s="21"/>
      <c r="R14" s="21"/>
      <c r="S14" s="21"/>
      <c r="T14" s="32"/>
      <c r="U14" s="31"/>
      <c r="V14" s="31"/>
      <c r="W14" s="31"/>
      <c r="X14" s="31"/>
      <c r="Y14" s="33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</row>
    <row r="15" spans="2:260" s="2" customFormat="1" x14ac:dyDescent="0.2">
      <c r="B15" s="643"/>
      <c r="C15" s="213"/>
      <c r="D15" s="213"/>
      <c r="E15" s="213"/>
      <c r="F15" s="213"/>
      <c r="G15" s="461"/>
      <c r="H15" s="168">
        <v>0</v>
      </c>
      <c r="I15" s="463">
        <f t="shared" si="0"/>
        <v>0</v>
      </c>
      <c r="J15" s="168">
        <v>0</v>
      </c>
      <c r="K15" s="168">
        <v>0</v>
      </c>
      <c r="L15" s="443">
        <f t="shared" si="1"/>
        <v>0</v>
      </c>
      <c r="M15" s="646"/>
      <c r="N15" s="30"/>
      <c r="O15" s="35"/>
      <c r="P15" s="35"/>
      <c r="Q15" s="21"/>
      <c r="R15" s="21"/>
      <c r="S15" s="21"/>
      <c r="T15" s="32"/>
      <c r="U15" s="31"/>
      <c r="V15" s="31"/>
      <c r="W15" s="31"/>
      <c r="X15" s="31"/>
      <c r="Y15" s="3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</row>
    <row r="16" spans="2:260" s="2" customFormat="1" x14ac:dyDescent="0.2">
      <c r="B16" s="643"/>
      <c r="C16" s="213"/>
      <c r="D16" s="213"/>
      <c r="E16" s="213"/>
      <c r="F16" s="213"/>
      <c r="G16" s="462"/>
      <c r="H16" s="168">
        <v>0</v>
      </c>
      <c r="I16" s="463">
        <f t="shared" si="0"/>
        <v>0</v>
      </c>
      <c r="J16" s="168">
        <v>0</v>
      </c>
      <c r="K16" s="168">
        <v>0</v>
      </c>
      <c r="L16" s="443">
        <f t="shared" si="1"/>
        <v>0</v>
      </c>
      <c r="M16" s="646"/>
      <c r="N16" s="30"/>
      <c r="O16" s="35"/>
      <c r="P16" s="35"/>
      <c r="Q16" s="21"/>
      <c r="R16" s="21"/>
      <c r="S16" s="21"/>
      <c r="T16" s="32"/>
      <c r="U16" s="31"/>
      <c r="V16" s="31"/>
      <c r="W16" s="31"/>
      <c r="X16" s="31"/>
      <c r="Y16" s="33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</row>
    <row r="17" spans="2:260" s="2" customFormat="1" x14ac:dyDescent="0.2">
      <c r="B17" s="643"/>
      <c r="C17" s="213"/>
      <c r="D17" s="213"/>
      <c r="E17" s="213"/>
      <c r="F17" s="213"/>
      <c r="G17" s="461"/>
      <c r="H17" s="168">
        <v>0</v>
      </c>
      <c r="I17" s="463">
        <f t="shared" si="0"/>
        <v>0</v>
      </c>
      <c r="J17" s="168">
        <v>0</v>
      </c>
      <c r="K17" s="168">
        <v>0</v>
      </c>
      <c r="L17" s="443">
        <f t="shared" si="1"/>
        <v>0</v>
      </c>
      <c r="M17" s="646"/>
      <c r="N17" s="30"/>
      <c r="O17" s="35"/>
      <c r="P17" s="35"/>
      <c r="Q17" s="21"/>
      <c r="R17" s="21"/>
      <c r="S17" s="21"/>
      <c r="T17" s="32"/>
      <c r="U17" s="31"/>
      <c r="V17" s="31"/>
      <c r="W17" s="31"/>
      <c r="X17" s="31"/>
      <c r="Y17" s="33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2:260" s="2" customFormat="1" x14ac:dyDescent="0.2">
      <c r="B18" s="643"/>
      <c r="C18" s="213"/>
      <c r="D18" s="213"/>
      <c r="E18" s="213"/>
      <c r="F18" s="213"/>
      <c r="G18" s="213"/>
      <c r="H18" s="168">
        <v>0</v>
      </c>
      <c r="I18" s="463">
        <f t="shared" si="0"/>
        <v>0</v>
      </c>
      <c r="J18" s="168">
        <v>0</v>
      </c>
      <c r="K18" s="168">
        <v>0</v>
      </c>
      <c r="L18" s="443">
        <f t="shared" si="1"/>
        <v>0</v>
      </c>
      <c r="M18" s="646"/>
      <c r="N18" s="30"/>
      <c r="O18" s="35"/>
      <c r="P18" s="35"/>
      <c r="Q18" s="21"/>
      <c r="R18" s="21"/>
      <c r="S18" s="21"/>
      <c r="T18" s="32"/>
      <c r="U18" s="31"/>
      <c r="V18" s="31"/>
      <c r="W18" s="31"/>
      <c r="X18" s="31"/>
      <c r="Y18" s="33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2:260" s="2" customFormat="1" x14ac:dyDescent="0.2">
      <c r="B19" s="643"/>
      <c r="C19" s="213"/>
      <c r="D19" s="213"/>
      <c r="E19" s="213"/>
      <c r="F19" s="213"/>
      <c r="G19" s="213"/>
      <c r="H19" s="168">
        <v>0</v>
      </c>
      <c r="I19" s="463">
        <f t="shared" si="0"/>
        <v>0</v>
      </c>
      <c r="J19" s="168">
        <v>0</v>
      </c>
      <c r="K19" s="168">
        <v>0</v>
      </c>
      <c r="L19" s="443">
        <f t="shared" si="1"/>
        <v>0</v>
      </c>
      <c r="M19" s="646"/>
      <c r="N19" s="30"/>
      <c r="O19" s="35"/>
      <c r="P19" s="35"/>
      <c r="Q19" s="21"/>
      <c r="R19" s="21"/>
      <c r="S19" s="21"/>
      <c r="T19" s="32"/>
      <c r="U19" s="31"/>
      <c r="V19" s="31"/>
      <c r="W19" s="31"/>
      <c r="X19" s="31"/>
      <c r="Y19" s="33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</row>
    <row r="20" spans="2:260" s="2" customFormat="1" x14ac:dyDescent="0.2">
      <c r="B20" s="643"/>
      <c r="C20" s="213"/>
      <c r="D20" s="213"/>
      <c r="E20" s="213"/>
      <c r="F20" s="213"/>
      <c r="G20" s="213"/>
      <c r="H20" s="168">
        <v>0</v>
      </c>
      <c r="I20" s="463">
        <f t="shared" si="0"/>
        <v>0</v>
      </c>
      <c r="J20" s="168">
        <v>0</v>
      </c>
      <c r="K20" s="168">
        <v>0</v>
      </c>
      <c r="L20" s="443">
        <f t="shared" si="1"/>
        <v>0</v>
      </c>
      <c r="M20" s="646"/>
      <c r="N20" s="30"/>
      <c r="O20" s="35"/>
      <c r="P20" s="35"/>
      <c r="Q20" s="21"/>
      <c r="R20" s="21"/>
      <c r="S20" s="21"/>
      <c r="T20" s="32"/>
      <c r="U20" s="31"/>
      <c r="V20" s="31"/>
      <c r="W20" s="31"/>
      <c r="X20" s="31"/>
      <c r="Y20" s="33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</row>
    <row r="21" spans="2:260" s="2" customFormat="1" x14ac:dyDescent="0.2">
      <c r="B21" s="643"/>
      <c r="C21" s="213"/>
      <c r="D21" s="213"/>
      <c r="E21" s="213"/>
      <c r="F21" s="213"/>
      <c r="G21" s="213"/>
      <c r="H21" s="168">
        <v>0</v>
      </c>
      <c r="I21" s="463">
        <f t="shared" si="0"/>
        <v>0</v>
      </c>
      <c r="J21" s="168">
        <v>0</v>
      </c>
      <c r="K21" s="168">
        <v>0</v>
      </c>
      <c r="L21" s="443">
        <f t="shared" si="1"/>
        <v>0</v>
      </c>
      <c r="M21" s="646"/>
      <c r="N21" s="30"/>
      <c r="O21" s="35"/>
      <c r="P21" s="35"/>
      <c r="Q21" s="21"/>
      <c r="R21" s="21"/>
      <c r="S21" s="21"/>
      <c r="T21" s="32"/>
      <c r="U21" s="31"/>
      <c r="V21" s="31"/>
      <c r="W21" s="31"/>
      <c r="X21" s="31"/>
      <c r="Y21" s="33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</row>
    <row r="22" spans="2:260" ht="13.5" thickBot="1" x14ac:dyDescent="0.25">
      <c r="B22" s="644"/>
      <c r="C22" s="214"/>
      <c r="D22" s="214"/>
      <c r="E22" s="214"/>
      <c r="F22" s="214"/>
      <c r="G22" s="214"/>
      <c r="H22" s="215">
        <v>0</v>
      </c>
      <c r="I22" s="463">
        <f>+H22*(1+$I$7)</f>
        <v>0</v>
      </c>
      <c r="J22" s="215">
        <v>0</v>
      </c>
      <c r="K22" s="215">
        <v>0</v>
      </c>
      <c r="L22" s="444">
        <f t="shared" si="1"/>
        <v>0</v>
      </c>
      <c r="M22" s="647"/>
      <c r="N22" s="30"/>
      <c r="O22" s="35"/>
      <c r="P22" s="35"/>
      <c r="Q22" s="35"/>
      <c r="R22" s="35"/>
      <c r="S22" s="35"/>
      <c r="T22" s="36"/>
      <c r="U22" s="35"/>
      <c r="V22" s="35"/>
      <c r="W22" s="35"/>
      <c r="X22" s="35"/>
      <c r="Y22" s="37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</row>
    <row r="23" spans="2:260" ht="16.5" thickBot="1" x14ac:dyDescent="0.25">
      <c r="B23" s="27"/>
      <c r="C23" s="46"/>
      <c r="D23" s="46"/>
      <c r="E23" s="47"/>
      <c r="F23" s="47"/>
      <c r="G23" s="47"/>
      <c r="H23" s="47"/>
      <c r="I23" s="447">
        <f>SUM(I11:I22)</f>
        <v>8475000</v>
      </c>
      <c r="J23" s="447">
        <f>SUM(J11:J22)</f>
        <v>200000</v>
      </c>
      <c r="K23" s="447">
        <f>SUM(K11:K22)</f>
        <v>200000</v>
      </c>
      <c r="M23" s="216">
        <f>SUM(M11:M22)</f>
        <v>8875000</v>
      </c>
      <c r="N23" s="28"/>
      <c r="O23" s="28"/>
      <c r="P23" s="28"/>
      <c r="Q23" s="35"/>
      <c r="R23" s="35"/>
      <c r="S23" s="35"/>
      <c r="T23" s="38"/>
      <c r="U23" s="38"/>
      <c r="V23" s="39"/>
      <c r="W23" s="39"/>
      <c r="X23" s="40"/>
      <c r="Y23" s="40"/>
    </row>
    <row r="24" spans="2:260" x14ac:dyDescent="0.2">
      <c r="B24" s="27"/>
      <c r="C24" s="46"/>
      <c r="D24" s="46"/>
      <c r="E24" s="47"/>
      <c r="F24" s="47"/>
      <c r="G24" s="47"/>
      <c r="H24" s="47"/>
      <c r="I24" s="47"/>
      <c r="J24" s="47"/>
      <c r="K24" s="41"/>
      <c r="L24" s="41"/>
      <c r="M24" s="41"/>
      <c r="N24" s="28"/>
      <c r="O24" s="28"/>
      <c r="P24" s="28"/>
      <c r="Q24" s="35"/>
      <c r="R24" s="35"/>
      <c r="S24" s="35"/>
      <c r="T24" s="38"/>
      <c r="U24" s="38"/>
      <c r="V24" s="39"/>
      <c r="W24" s="39"/>
      <c r="X24" s="40"/>
      <c r="Y24" s="40"/>
    </row>
    <row r="25" spans="2:260" x14ac:dyDescent="0.2">
      <c r="B25" s="27"/>
      <c r="C25" s="27"/>
      <c r="D25" s="27"/>
      <c r="E25" s="27"/>
      <c r="F25" s="27"/>
      <c r="G25" s="27"/>
      <c r="H25" s="27"/>
      <c r="I25" s="27"/>
      <c r="J25" s="27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9"/>
      <c r="X25" s="40"/>
      <c r="Y25" s="40"/>
    </row>
    <row r="26" spans="2:260" x14ac:dyDescent="0.2">
      <c r="B26" s="27"/>
      <c r="C26" s="27"/>
      <c r="D26" s="27"/>
      <c r="E26" s="27"/>
      <c r="F26" s="27"/>
      <c r="G26" s="27"/>
      <c r="H26" s="27"/>
      <c r="I26" s="27"/>
      <c r="J26" s="27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39"/>
      <c r="X26" s="40"/>
      <c r="Y26" s="40"/>
    </row>
    <row r="27" spans="2:260" x14ac:dyDescent="0.2">
      <c r="B27" s="27"/>
      <c r="C27" s="27"/>
      <c r="D27" s="27"/>
      <c r="E27" s="27"/>
      <c r="F27" s="27"/>
      <c r="G27" s="27"/>
      <c r="H27" s="27"/>
      <c r="I27" s="27"/>
      <c r="J27" s="27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39"/>
      <c r="X27" s="40"/>
      <c r="Y27" s="40"/>
    </row>
    <row r="28" spans="2:260" x14ac:dyDescent="0.2">
      <c r="B28" s="27"/>
      <c r="C28" s="27"/>
      <c r="D28" s="27"/>
      <c r="E28" s="27"/>
      <c r="F28" s="27"/>
      <c r="G28" s="27"/>
      <c r="H28" s="27"/>
      <c r="I28" s="27"/>
      <c r="J28" s="27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39"/>
      <c r="X28" s="40"/>
      <c r="Y28" s="40"/>
    </row>
    <row r="29" spans="2:260" x14ac:dyDescent="0.2">
      <c r="B29" s="27"/>
      <c r="C29" s="27"/>
      <c r="D29" s="27"/>
      <c r="E29" s="27"/>
      <c r="F29" s="27"/>
      <c r="G29" s="27"/>
      <c r="H29" s="27"/>
      <c r="I29" s="27"/>
      <c r="J29" s="27"/>
      <c r="K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39"/>
      <c r="X29" s="40"/>
      <c r="Y29" s="40"/>
    </row>
    <row r="30" spans="2:260" x14ac:dyDescent="0.2">
      <c r="B30" s="27"/>
      <c r="C30" s="27"/>
      <c r="D30" s="27"/>
      <c r="E30" s="27"/>
      <c r="F30" s="27"/>
      <c r="G30" s="27"/>
      <c r="H30" s="27"/>
      <c r="I30" s="27"/>
      <c r="J30" s="27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  <c r="W30" s="39"/>
      <c r="X30" s="40"/>
      <c r="Y30" s="40"/>
    </row>
  </sheetData>
  <sheetProtection algorithmName="SHA-512" hashValue="w8E1QgRmL4ClbVkl9b7YBogTgbkQd0aniAGX4ZxGOc1k9TD5f6tskemvwFk+reBigdLtJ9KfXYINbTRZS/Xd1w==" saltValue="wPIhtkNvlERlzn/dSpfjsg==" spinCount="100000" sheet="1" objects="1" scenarios="1"/>
  <mergeCells count="15">
    <mergeCell ref="L9:L10"/>
    <mergeCell ref="M9:M10"/>
    <mergeCell ref="U10:X10"/>
    <mergeCell ref="B11:B22"/>
    <mergeCell ref="M11:M22"/>
    <mergeCell ref="G9:G10"/>
    <mergeCell ref="H9:H10"/>
    <mergeCell ref="I9:I10"/>
    <mergeCell ref="J9:J10"/>
    <mergeCell ref="K9:K10"/>
    <mergeCell ref="B9:B10"/>
    <mergeCell ref="D9:D10"/>
    <mergeCell ref="E9:E10"/>
    <mergeCell ref="F9:F10"/>
    <mergeCell ref="C9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7"/>
  <sheetViews>
    <sheetView showGridLines="0" zoomScale="90" zoomScaleNormal="90" workbookViewId="0">
      <selection activeCell="J21" sqref="J21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207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199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658" t="str">
        <f>+'B) Reajuste Tarifas y Ocupación'!F5</f>
        <v>(DEPTO./DELEG.)</v>
      </c>
      <c r="E4" s="488"/>
      <c r="F4" s="659"/>
      <c r="G4" s="232"/>
      <c r="H4" s="232"/>
      <c r="I4" s="232"/>
      <c r="J4" s="232"/>
      <c r="K4" s="232"/>
      <c r="L4" s="232"/>
      <c r="N4" s="232"/>
      <c r="P4" s="232"/>
    </row>
    <row r="5" spans="1:19" x14ac:dyDescent="0.2">
      <c r="A5" s="9"/>
      <c r="B5" s="20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P5" s="232"/>
    </row>
    <row r="6" spans="1:19" x14ac:dyDescent="0.2">
      <c r="A6" s="9"/>
      <c r="B6" s="20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P6" s="232"/>
    </row>
    <row r="7" spans="1:19" ht="12.75" customHeight="1" x14ac:dyDescent="0.2">
      <c r="A7" s="671" t="s">
        <v>127</v>
      </c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3"/>
      <c r="P7" s="64"/>
    </row>
    <row r="8" spans="1:19" x14ac:dyDescent="0.2">
      <c r="A8" s="674"/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6"/>
      <c r="P8" s="64"/>
    </row>
    <row r="9" spans="1:19" x14ac:dyDescent="0.2">
      <c r="A9" s="677"/>
      <c r="B9" s="678"/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79"/>
      <c r="P9" s="64"/>
    </row>
    <row r="10" spans="1:19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9" ht="15.75" x14ac:dyDescent="0.2">
      <c r="A12" s="632" t="s">
        <v>161</v>
      </c>
      <c r="B12" s="632"/>
      <c r="C12" s="632"/>
      <c r="D12" s="632"/>
      <c r="E12" s="233"/>
      <c r="F12" s="58"/>
      <c r="G12" s="58"/>
      <c r="H12" s="58"/>
      <c r="I12" s="57"/>
      <c r="J12" s="57"/>
      <c r="K12" s="58"/>
      <c r="L12" s="58"/>
      <c r="M12" s="58"/>
      <c r="N12" s="58"/>
      <c r="O12" s="58"/>
      <c r="P12" s="58"/>
    </row>
    <row r="13" spans="1:19" ht="13.5" thickBot="1" x14ac:dyDescent="0.25">
      <c r="A13" s="9"/>
      <c r="B13" s="20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P13" s="232"/>
    </row>
    <row r="14" spans="1:19" ht="20.25" customHeight="1" x14ac:dyDescent="0.2">
      <c r="A14" s="662" t="s">
        <v>133</v>
      </c>
      <c r="B14" s="664" t="s">
        <v>5</v>
      </c>
      <c r="C14" s="495" t="s">
        <v>251</v>
      </c>
      <c r="D14" s="496"/>
      <c r="E14" s="496"/>
      <c r="F14" s="496"/>
      <c r="G14" s="497"/>
      <c r="H14" s="668" t="s">
        <v>142</v>
      </c>
      <c r="I14" s="669"/>
      <c r="J14" s="669"/>
      <c r="K14" s="669"/>
      <c r="L14" s="670"/>
      <c r="M14" s="666" t="s">
        <v>109</v>
      </c>
      <c r="N14" s="667"/>
      <c r="O14" s="660" t="s">
        <v>110</v>
      </c>
      <c r="P14" s="661"/>
      <c r="Q14" s="656" t="s">
        <v>128</v>
      </c>
    </row>
    <row r="15" spans="1:19" ht="70.5" customHeight="1" thickBot="1" x14ac:dyDescent="0.25">
      <c r="A15" s="663"/>
      <c r="B15" s="665"/>
      <c r="C15" s="335" t="s">
        <v>86</v>
      </c>
      <c r="D15" s="336" t="s">
        <v>137</v>
      </c>
      <c r="E15" s="336" t="s">
        <v>138</v>
      </c>
      <c r="F15" s="336" t="s">
        <v>87</v>
      </c>
      <c r="G15" s="337" t="s">
        <v>88</v>
      </c>
      <c r="H15" s="338" t="s">
        <v>86</v>
      </c>
      <c r="I15" s="339" t="s">
        <v>137</v>
      </c>
      <c r="J15" s="339" t="s">
        <v>138</v>
      </c>
      <c r="K15" s="339" t="s">
        <v>87</v>
      </c>
      <c r="L15" s="340" t="s">
        <v>88</v>
      </c>
      <c r="M15" s="341" t="s">
        <v>72</v>
      </c>
      <c r="N15" s="212" t="s">
        <v>85</v>
      </c>
      <c r="O15" s="342" t="s">
        <v>72</v>
      </c>
      <c r="P15" s="212" t="s">
        <v>85</v>
      </c>
      <c r="Q15" s="657"/>
    </row>
    <row r="16" spans="1:19" ht="14.25" customHeight="1" x14ac:dyDescent="0.2">
      <c r="A16" s="654" t="str">
        <f>'B) Reajuste Tarifas y Ocupación'!A12</f>
        <v>Jardín Infantil Pequeños Colonos</v>
      </c>
      <c r="B16" s="392" t="str">
        <f>+'B) Reajuste Tarifas y Ocupación'!B12</f>
        <v>Media jornada</v>
      </c>
      <c r="C16" s="383">
        <f>+'B) Reajuste Tarifas y Ocupación'!M12</f>
        <v>79100</v>
      </c>
      <c r="D16" s="320">
        <f>+'B) Reajuste Tarifas y Ocupación'!N12</f>
        <v>95000</v>
      </c>
      <c r="E16" s="320">
        <f>+'B) Reajuste Tarifas y Ocupación'!O12</f>
        <v>95000</v>
      </c>
      <c r="F16" s="320">
        <f>+'B) Reajuste Tarifas y Ocupación'!P12</f>
        <v>151700</v>
      </c>
      <c r="G16" s="321">
        <f>+'B) Reajuste Tarifas y Ocupación'!Q12</f>
        <v>184000</v>
      </c>
      <c r="H16" s="393">
        <f t="shared" ref="H16:K17" si="0">IFERROR(C16/$Q16,0)</f>
        <v>0</v>
      </c>
      <c r="I16" s="162">
        <f t="shared" si="0"/>
        <v>0</v>
      </c>
      <c r="J16" s="162">
        <f t="shared" si="0"/>
        <v>0</v>
      </c>
      <c r="K16" s="162">
        <f t="shared" si="0"/>
        <v>0</v>
      </c>
      <c r="L16" s="163">
        <f t="shared" ref="L16" si="1">IFERROR(G16/$Q16,0)</f>
        <v>0</v>
      </c>
      <c r="M16" s="464" t="s">
        <v>255</v>
      </c>
      <c r="N16" s="321">
        <v>0</v>
      </c>
      <c r="O16" s="464" t="s">
        <v>257</v>
      </c>
      <c r="P16" s="321">
        <v>0</v>
      </c>
      <c r="Q16" s="343">
        <f>AVERAGE(N16,P16)</f>
        <v>0</v>
      </c>
      <c r="R16" s="21"/>
      <c r="S16" s="22"/>
    </row>
    <row r="17" spans="1:19" ht="21.75" customHeight="1" thickBot="1" x14ac:dyDescent="0.25">
      <c r="A17" s="655"/>
      <c r="B17" s="394" t="str">
        <f>+'B) Reajuste Tarifas y Ocupación'!B13</f>
        <v>Doble Jornada</v>
      </c>
      <c r="C17" s="322">
        <f>+'B) Reajuste Tarifas y Ocupación'!M13</f>
        <v>103900</v>
      </c>
      <c r="D17" s="323">
        <f>+'B) Reajuste Tarifas y Ocupación'!N13</f>
        <v>124700</v>
      </c>
      <c r="E17" s="323">
        <f>+'B) Reajuste Tarifas y Ocupación'!O13</f>
        <v>124700</v>
      </c>
      <c r="F17" s="323">
        <f>+'B) Reajuste Tarifas y Ocupación'!P13</f>
        <v>187000</v>
      </c>
      <c r="G17" s="324">
        <f>+'B) Reajuste Tarifas y Ocupación'!Q13</f>
        <v>224200</v>
      </c>
      <c r="H17" s="217">
        <f t="shared" si="0"/>
        <v>0</v>
      </c>
      <c r="I17" s="218">
        <f t="shared" si="0"/>
        <v>0</v>
      </c>
      <c r="J17" s="218">
        <f t="shared" si="0"/>
        <v>0</v>
      </c>
      <c r="K17" s="218">
        <f t="shared" si="0"/>
        <v>0</v>
      </c>
      <c r="L17" s="219">
        <f t="shared" ref="L17" si="2">IFERROR(G17/$Q17,0)</f>
        <v>0</v>
      </c>
      <c r="M17" s="465" t="s">
        <v>256</v>
      </c>
      <c r="N17" s="324">
        <v>0</v>
      </c>
      <c r="O17" s="465" t="s">
        <v>257</v>
      </c>
      <c r="P17" s="324">
        <v>0</v>
      </c>
      <c r="Q17" s="344">
        <f>AVERAGE(N17,P17)</f>
        <v>0</v>
      </c>
      <c r="R17" s="21"/>
      <c r="S17" s="22"/>
    </row>
  </sheetData>
  <sheetProtection algorithmName="SHA-512" hashValue="u0fmgXZfkVYGR6JhxxTYXf2wSDEWMCdTqrLSpjvDP5D4fZoa0VwIvMSv3KdUs5GwhRoXOO+FP0nORE4ZfTcMqA==" saltValue="LgyIoXW2TWDSvtayJS8+sA==" spinCount="100000" sheet="1" objects="1" scenarios="1"/>
  <mergeCells count="11">
    <mergeCell ref="A16:A17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I) Proyección Mensual.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2022-07-21T20:38:04Z</dcterms:modified>
</cp:coreProperties>
</file>